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gif" ContentType="image/gif"/>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drawings/drawing11.xml" ContentType="application/vnd.openxmlformats-officedocument.drawing+xml"/>
  <Override PartName="/xl/comments10.xml" ContentType="application/vnd.openxmlformats-officedocument.spreadsheetml.comments+xml"/>
  <Override PartName="/xl/drawings/drawing12.xml" ContentType="application/vnd.openxmlformats-officedocument.drawing+xml"/>
  <Override PartName="/xl/comments11.xml" ContentType="application/vnd.openxmlformats-officedocument.spreadsheetml.comments+xml"/>
  <Override PartName="/xl/drawings/drawing13.xml" ContentType="application/vnd.openxmlformats-officedocument.drawing+xml"/>
  <Override PartName="/xl/comments12.xml" ContentType="application/vnd.openxmlformats-officedocument.spreadsheetml.comments+xml"/>
  <Override PartName="/xl/drawings/drawing14.xml" ContentType="application/vnd.openxmlformats-officedocument.drawing+xml"/>
  <Override PartName="/xl/comments13.xml" ContentType="application/vnd.openxmlformats-officedocument.spreadsheetml.comments+xml"/>
  <Override PartName="/xl/drawings/drawing15.xml" ContentType="application/vnd.openxmlformats-officedocument.drawing+xml"/>
  <Override PartName="/xl/comments14.xml" ContentType="application/vnd.openxmlformats-officedocument.spreadsheetml.comments+xml"/>
  <Override PartName="/xl/drawings/drawing16.xml" ContentType="application/vnd.openxmlformats-officedocument.drawing+xml"/>
  <Override PartName="/xl/comments15.xml" ContentType="application/vnd.openxmlformats-officedocument.spreadsheetml.comments+xml"/>
  <Override PartName="/xl/drawings/drawing17.xml" ContentType="application/vnd.openxmlformats-officedocument.drawing+xml"/>
  <Override PartName="/xl/comments16.xml" ContentType="application/vnd.openxmlformats-officedocument.spreadsheetml.comments+xml"/>
  <Override PartName="/xl/drawings/drawing18.xml" ContentType="application/vnd.openxmlformats-officedocument.drawing+xml"/>
  <Override PartName="/xl/comments17.xml" ContentType="application/vnd.openxmlformats-officedocument.spreadsheetml.comments+xml"/>
  <Override PartName="/xl/drawings/drawing19.xml" ContentType="application/vnd.openxmlformats-officedocument.drawing+xml"/>
  <Override PartName="/xl/drawings/drawing20.xml" ContentType="application/vnd.openxmlformats-officedocument.drawing+xml"/>
  <Override PartName="/xl/comments18.xml" ContentType="application/vnd.openxmlformats-officedocument.spreadsheetml.comments+xml"/>
  <Override PartName="/xl/drawings/drawing21.xml" ContentType="application/vnd.openxmlformats-officedocument.drawing+xml"/>
  <Override PartName="/xl/comments19.xml" ContentType="application/vnd.openxmlformats-officedocument.spreadsheetml.comments+xml"/>
  <Override PartName="/xl/comments2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Maria Teresa\Dropbox (UT CAEM E3)\6 planes ut\PICCs\Quindio\Ultima version\Anexos\"/>
    </mc:Choice>
  </mc:AlternateContent>
  <bookViews>
    <workbookView xWindow="285" yWindow="-30" windowWidth="16860" windowHeight="9000" tabRatio="734" activeTab="21"/>
  </bookViews>
  <sheets>
    <sheet name="PORTADA" sheetId="28" r:id="rId1"/>
    <sheet name="Medida 1" sheetId="43" r:id="rId2"/>
    <sheet name="Medida 2" sheetId="44" r:id="rId3"/>
    <sheet name="Medida 3" sheetId="45" r:id="rId4"/>
    <sheet name="Medida 4" sheetId="46" r:id="rId5"/>
    <sheet name="Medida 5" sheetId="47" r:id="rId6"/>
    <sheet name="Medida 6" sheetId="48" r:id="rId7"/>
    <sheet name="Medida 7" sheetId="49" r:id="rId8"/>
    <sheet name="Medida 8" sheetId="50" r:id="rId9"/>
    <sheet name="Medida 9" sheetId="51" r:id="rId10"/>
    <sheet name="Medida 10" sheetId="52" r:id="rId11"/>
    <sheet name="Medida 11" sheetId="53" r:id="rId12"/>
    <sheet name="Medida 12" sheetId="54" r:id="rId13"/>
    <sheet name="Medida 13" sheetId="55" r:id="rId14"/>
    <sheet name="Medida 14" sheetId="56" r:id="rId15"/>
    <sheet name="Medida 15" sheetId="57" r:id="rId16"/>
    <sheet name="Medida 16" sheetId="58" r:id="rId17"/>
    <sheet name="Medida 17" sheetId="59" r:id="rId18"/>
    <sheet name="Medida 18" sheetId="60" r:id="rId19"/>
    <sheet name="Medida 19" sheetId="61" r:id="rId20"/>
    <sheet name="Medida 20" sheetId="62" r:id="rId21"/>
    <sheet name="Cálculos" sheetId="42" r:id="rId22"/>
  </sheets>
  <externalReferences>
    <externalReference r:id="rId23"/>
    <externalReference r:id="rId24"/>
    <externalReference r:id="rId25"/>
    <externalReference r:id="rId26"/>
    <externalReference r:id="rId27"/>
    <externalReference r:id="rId28"/>
  </externalReferences>
  <definedNames>
    <definedName name="Area" localSheetId="21">[1]Categorías!$G$2:$G$5</definedName>
    <definedName name="Area" localSheetId="0">[2]Categorías!$G$2:$G$5</definedName>
    <definedName name="Area">[3]Listas!$G$2:$G$5</definedName>
    <definedName name="_xlnm.Print_Area" localSheetId="1">'Medida 1'!$A$1:$L$39</definedName>
    <definedName name="Enfoque" localSheetId="21">[1]Categorías!$F$2:$F$5</definedName>
    <definedName name="Enfoque" localSheetId="0">[2]Categorías!$F$2:$F$5</definedName>
    <definedName name="Enfoque">[3]Listas!$F$2:$F$5</definedName>
    <definedName name="GEI" localSheetId="20">#REF!</definedName>
    <definedName name="GEI" localSheetId="0">[2]Categorías!$E$2:$E$10</definedName>
    <definedName name="GEI">#REF!</definedName>
    <definedName name="PAS" localSheetId="20">#REF!</definedName>
    <definedName name="PAS" localSheetId="0">[2]Categorías!$D$2:$D$9</definedName>
    <definedName name="PAS">#REF!</definedName>
    <definedName name="PNCC" localSheetId="21">[4]Propuesta!$C$29:$C$33</definedName>
    <definedName name="PNCC" localSheetId="20">#REF!</definedName>
    <definedName name="PNCC" localSheetId="0">[2]Categorías!$C$2:$C$7</definedName>
    <definedName name="PNCC">#REF!</definedName>
    <definedName name="Sector" localSheetId="20">#REF!</definedName>
    <definedName name="Sector" localSheetId="0">[2]Categorías!$A$2:$A$5</definedName>
    <definedName name="Sector">#REF!</definedName>
    <definedName name="Sectores">[4]Propuesta!$B$29:$B$34</definedName>
    <definedName name="_xlnm.Print_Titles" localSheetId="1">'Medida 1'!$1:$1</definedName>
  </definedNames>
  <calcPr calcId="152511" concurrentCalc="0"/>
</workbook>
</file>

<file path=xl/calcChain.xml><?xml version="1.0" encoding="utf-8"?>
<calcChain xmlns="http://schemas.openxmlformats.org/spreadsheetml/2006/main">
  <c r="D29" i="56" l="1"/>
  <c r="B120" i="42"/>
  <c r="B121" i="42"/>
  <c r="G124" i="42"/>
  <c r="G125" i="42"/>
  <c r="G126" i="42"/>
  <c r="G127" i="42"/>
  <c r="G128" i="42"/>
  <c r="G129" i="42"/>
  <c r="G130" i="42"/>
  <c r="G131" i="42"/>
  <c r="G132" i="42"/>
  <c r="G133" i="42"/>
  <c r="G123" i="42"/>
  <c r="G121" i="42"/>
  <c r="G122" i="42"/>
  <c r="G120" i="42"/>
  <c r="G25" i="42"/>
  <c r="G26" i="42"/>
  <c r="G27" i="42"/>
  <c r="G28" i="42"/>
  <c r="H133" i="42"/>
  <c r="H135" i="42"/>
  <c r="H132" i="42"/>
  <c r="H131" i="42"/>
  <c r="H130" i="42"/>
  <c r="H129" i="42"/>
  <c r="H128" i="42"/>
  <c r="H127" i="42"/>
  <c r="H126" i="42"/>
  <c r="H125" i="42"/>
  <c r="H124" i="42"/>
  <c r="H123" i="42"/>
  <c r="H122" i="42"/>
  <c r="H121" i="42"/>
  <c r="H120" i="42"/>
  <c r="H134" i="42"/>
  <c r="G101" i="42"/>
  <c r="I101" i="42"/>
  <c r="H101" i="42"/>
  <c r="J101" i="42"/>
  <c r="K101" i="42"/>
  <c r="M101" i="42"/>
  <c r="G102" i="42"/>
  <c r="I102" i="42"/>
  <c r="H102" i="42"/>
  <c r="J102" i="42"/>
  <c r="K102" i="42"/>
  <c r="M102" i="42"/>
  <c r="G103" i="42"/>
  <c r="I103" i="42"/>
  <c r="H103" i="42"/>
  <c r="J103" i="42"/>
  <c r="K103" i="42"/>
  <c r="M103" i="42"/>
  <c r="C110" i="42"/>
  <c r="G104" i="42"/>
  <c r="I104" i="42"/>
  <c r="H104" i="42"/>
  <c r="J104" i="42"/>
  <c r="K104" i="42"/>
  <c r="M104" i="42"/>
  <c r="G105" i="42"/>
  <c r="I105" i="42"/>
  <c r="H105" i="42"/>
  <c r="J105" i="42"/>
  <c r="K105" i="42"/>
  <c r="M105" i="42"/>
  <c r="G106" i="42"/>
  <c r="I106" i="42"/>
  <c r="H106" i="42"/>
  <c r="J106" i="42"/>
  <c r="K106" i="42"/>
  <c r="M106" i="42"/>
  <c r="G107" i="42"/>
  <c r="I107" i="42"/>
  <c r="H107" i="42"/>
  <c r="J107" i="42"/>
  <c r="K107" i="42"/>
  <c r="M107" i="42"/>
  <c r="G108" i="42"/>
  <c r="I108" i="42"/>
  <c r="H108" i="42"/>
  <c r="J108" i="42"/>
  <c r="K108" i="42"/>
  <c r="M108" i="42"/>
  <c r="G109" i="42"/>
  <c r="I109" i="42"/>
  <c r="H109" i="42"/>
  <c r="J109" i="42"/>
  <c r="K109" i="42"/>
  <c r="M109" i="42"/>
  <c r="G110" i="42"/>
  <c r="I110" i="42"/>
  <c r="H110" i="42"/>
  <c r="J110" i="42"/>
  <c r="K110" i="42"/>
  <c r="M110" i="42"/>
  <c r="G111" i="42"/>
  <c r="I111" i="42"/>
  <c r="H111" i="42"/>
  <c r="J111" i="42"/>
  <c r="K111" i="42"/>
  <c r="M111" i="42"/>
  <c r="G112" i="42"/>
  <c r="I112" i="42"/>
  <c r="H112" i="42"/>
  <c r="J112" i="42"/>
  <c r="K112" i="42"/>
  <c r="M112" i="42"/>
  <c r="G113" i="42"/>
  <c r="I113" i="42"/>
  <c r="H113" i="42"/>
  <c r="J113" i="42"/>
  <c r="K113" i="42"/>
  <c r="M113" i="42"/>
  <c r="G114" i="42"/>
  <c r="I114" i="42"/>
  <c r="H114" i="42"/>
  <c r="J114" i="42"/>
  <c r="K114" i="42"/>
  <c r="M114" i="42"/>
  <c r="M115" i="42"/>
  <c r="G81" i="42"/>
  <c r="G82" i="42"/>
  <c r="A134" i="42"/>
  <c r="J29" i="56"/>
  <c r="F29" i="56"/>
  <c r="M116" i="42"/>
  <c r="L114" i="42"/>
  <c r="L113" i="42"/>
  <c r="L112" i="42"/>
  <c r="L111" i="42"/>
  <c r="L110" i="42"/>
  <c r="L109" i="42"/>
  <c r="L108" i="42"/>
  <c r="L107" i="42"/>
  <c r="L106" i="42"/>
  <c r="L105" i="42"/>
  <c r="L104" i="42"/>
  <c r="L103" i="42"/>
  <c r="L102" i="42"/>
  <c r="L101" i="42"/>
  <c r="H82" i="42"/>
  <c r="I82" i="42"/>
  <c r="G83" i="42"/>
  <c r="H83" i="42"/>
  <c r="I83" i="42"/>
  <c r="G84" i="42"/>
  <c r="H84" i="42"/>
  <c r="I84" i="42"/>
  <c r="G85" i="42"/>
  <c r="H85" i="42"/>
  <c r="I85" i="42"/>
  <c r="G86" i="42"/>
  <c r="H86" i="42"/>
  <c r="I86" i="42"/>
  <c r="G87" i="42"/>
  <c r="H87" i="42"/>
  <c r="I87" i="42"/>
  <c r="G88" i="42"/>
  <c r="H88" i="42"/>
  <c r="I88" i="42"/>
  <c r="G89" i="42"/>
  <c r="H89" i="42"/>
  <c r="I89" i="42"/>
  <c r="G90" i="42"/>
  <c r="H90" i="42"/>
  <c r="I90" i="42"/>
  <c r="G91" i="42"/>
  <c r="H91" i="42"/>
  <c r="I91" i="42"/>
  <c r="G92" i="42"/>
  <c r="H92" i="42"/>
  <c r="I92" i="42"/>
  <c r="G93" i="42"/>
  <c r="H93" i="42"/>
  <c r="I93" i="42"/>
  <c r="G94" i="42"/>
  <c r="H94" i="42"/>
  <c r="I94" i="42"/>
  <c r="G95" i="42"/>
  <c r="H95" i="42"/>
  <c r="I95" i="42"/>
  <c r="G96" i="42"/>
  <c r="H96" i="42"/>
  <c r="I96" i="42"/>
  <c r="J96" i="42"/>
  <c r="J98" i="42"/>
  <c r="J82" i="42"/>
  <c r="J83" i="42"/>
  <c r="J84" i="42"/>
  <c r="J85" i="42"/>
  <c r="J86" i="42"/>
  <c r="J87" i="42"/>
  <c r="J88" i="42"/>
  <c r="J89" i="42"/>
  <c r="J90" i="42"/>
  <c r="J91" i="42"/>
  <c r="J92" i="42"/>
  <c r="J93" i="42"/>
  <c r="J94" i="42"/>
  <c r="J95" i="42"/>
  <c r="J97" i="42"/>
  <c r="B62" i="42"/>
  <c r="J68" i="42"/>
  <c r="K68" i="42"/>
  <c r="L68" i="42"/>
  <c r="J69" i="42"/>
  <c r="K69" i="42"/>
  <c r="L69" i="42"/>
  <c r="J70" i="42"/>
  <c r="K70" i="42"/>
  <c r="L70" i="42"/>
  <c r="J71" i="42"/>
  <c r="K71" i="42"/>
  <c r="L71" i="42"/>
  <c r="J72" i="42"/>
  <c r="K72" i="42"/>
  <c r="L72" i="42"/>
  <c r="J73" i="42"/>
  <c r="K73" i="42"/>
  <c r="L73" i="42"/>
  <c r="J74" i="42"/>
  <c r="K74" i="42"/>
  <c r="L74" i="42"/>
  <c r="J75" i="42"/>
  <c r="K75" i="42"/>
  <c r="L75" i="42"/>
  <c r="J76" i="42"/>
  <c r="K76" i="42"/>
  <c r="L76" i="42"/>
  <c r="L78" i="42"/>
  <c r="G56" i="42"/>
  <c r="G57" i="42"/>
  <c r="G58" i="42"/>
  <c r="G59" i="42"/>
  <c r="G60" i="42"/>
  <c r="G61" i="42"/>
  <c r="G62" i="42"/>
  <c r="G63" i="42"/>
  <c r="H63" i="42"/>
  <c r="I63" i="42"/>
  <c r="G64" i="42"/>
  <c r="H64" i="42"/>
  <c r="I64" i="42"/>
  <c r="G65" i="42"/>
  <c r="H65" i="42"/>
  <c r="I65" i="42"/>
  <c r="G66" i="42"/>
  <c r="H66" i="42"/>
  <c r="I66" i="42"/>
  <c r="G67" i="42"/>
  <c r="H67" i="42"/>
  <c r="I67" i="42"/>
  <c r="G68" i="42"/>
  <c r="B58" i="42"/>
  <c r="H68" i="42"/>
  <c r="I68" i="42"/>
  <c r="G69" i="42"/>
  <c r="H69" i="42"/>
  <c r="I69" i="42"/>
  <c r="G70" i="42"/>
  <c r="H70" i="42"/>
  <c r="I70" i="42"/>
  <c r="G71" i="42"/>
  <c r="H71" i="42"/>
  <c r="I71" i="42"/>
  <c r="G72" i="42"/>
  <c r="H72" i="42"/>
  <c r="I72" i="42"/>
  <c r="G73" i="42"/>
  <c r="H73" i="42"/>
  <c r="I73" i="42"/>
  <c r="G74" i="42"/>
  <c r="H74" i="42"/>
  <c r="I74" i="42"/>
  <c r="G75" i="42"/>
  <c r="H75" i="42"/>
  <c r="I75" i="42"/>
  <c r="G76" i="42"/>
  <c r="H76" i="42"/>
  <c r="I76" i="42"/>
  <c r="I78" i="42"/>
  <c r="L77" i="42"/>
  <c r="I77" i="42"/>
  <c r="J67" i="42"/>
  <c r="J66" i="42"/>
  <c r="J65" i="42"/>
  <c r="J64" i="42"/>
  <c r="J63" i="42"/>
  <c r="D28" i="42"/>
  <c r="B49" i="42"/>
  <c r="D26" i="42"/>
  <c r="B48" i="42"/>
  <c r="K29" i="42"/>
  <c r="K30" i="42"/>
  <c r="K31" i="42"/>
  <c r="K32" i="42"/>
  <c r="N32" i="42"/>
  <c r="O32" i="42"/>
  <c r="K33" i="42"/>
  <c r="N33" i="42"/>
  <c r="O33" i="42"/>
  <c r="K34" i="42"/>
  <c r="N34" i="42"/>
  <c r="O34" i="42"/>
  <c r="K35" i="42"/>
  <c r="N35" i="42"/>
  <c r="O35" i="42"/>
  <c r="K36" i="42"/>
  <c r="N36" i="42"/>
  <c r="O36" i="42"/>
  <c r="K37" i="42"/>
  <c r="N37" i="42"/>
  <c r="O37" i="42"/>
  <c r="K38" i="42"/>
  <c r="N38" i="42"/>
  <c r="O38" i="42"/>
  <c r="K39" i="42"/>
  <c r="N39" i="42"/>
  <c r="O39" i="42"/>
  <c r="K40" i="42"/>
  <c r="N40" i="42"/>
  <c r="O40" i="42"/>
  <c r="K41" i="42"/>
  <c r="N41" i="42"/>
  <c r="O41" i="42"/>
  <c r="K42" i="42"/>
  <c r="N42" i="42"/>
  <c r="O42" i="42"/>
  <c r="K43" i="42"/>
  <c r="N43" i="42"/>
  <c r="O43" i="42"/>
  <c r="K44" i="42"/>
  <c r="N44" i="42"/>
  <c r="O44" i="42"/>
  <c r="K45" i="42"/>
  <c r="N45" i="42"/>
  <c r="O45" i="42"/>
  <c r="O47" i="42"/>
  <c r="J29" i="42"/>
  <c r="J30" i="42"/>
  <c r="J31" i="42"/>
  <c r="J32" i="42"/>
  <c r="L32" i="42"/>
  <c r="M32" i="42"/>
  <c r="J33" i="42"/>
  <c r="L33" i="42"/>
  <c r="M33" i="42"/>
  <c r="J34" i="42"/>
  <c r="L34" i="42"/>
  <c r="M34" i="42"/>
  <c r="J35" i="42"/>
  <c r="L35" i="42"/>
  <c r="M35" i="42"/>
  <c r="J36" i="42"/>
  <c r="L36" i="42"/>
  <c r="M36" i="42"/>
  <c r="J37" i="42"/>
  <c r="L37" i="42"/>
  <c r="M37" i="42"/>
  <c r="J38" i="42"/>
  <c r="L38" i="42"/>
  <c r="M38" i="42"/>
  <c r="J39" i="42"/>
  <c r="L39" i="42"/>
  <c r="M39" i="42"/>
  <c r="J40" i="42"/>
  <c r="L40" i="42"/>
  <c r="M40" i="42"/>
  <c r="J41" i="42"/>
  <c r="L41" i="42"/>
  <c r="M41" i="42"/>
  <c r="J42" i="42"/>
  <c r="L42" i="42"/>
  <c r="M42" i="42"/>
  <c r="J43" i="42"/>
  <c r="L43" i="42"/>
  <c r="M43" i="42"/>
  <c r="J44" i="42"/>
  <c r="L44" i="42"/>
  <c r="M44" i="42"/>
  <c r="J45" i="42"/>
  <c r="L45" i="42"/>
  <c r="M45" i="42"/>
  <c r="M47" i="42"/>
  <c r="G29" i="42"/>
  <c r="G30" i="42"/>
  <c r="G31" i="42"/>
  <c r="G32" i="42"/>
  <c r="H32" i="42"/>
  <c r="G33" i="42"/>
  <c r="H33" i="42"/>
  <c r="G34" i="42"/>
  <c r="H34" i="42"/>
  <c r="G35" i="42"/>
  <c r="H35" i="42"/>
  <c r="G36" i="42"/>
  <c r="H36" i="42"/>
  <c r="G37" i="42"/>
  <c r="H37" i="42"/>
  <c r="G38" i="42"/>
  <c r="H38" i="42"/>
  <c r="G39" i="42"/>
  <c r="H39" i="42"/>
  <c r="G40" i="42"/>
  <c r="H40" i="42"/>
  <c r="G41" i="42"/>
  <c r="H41" i="42"/>
  <c r="G42" i="42"/>
  <c r="H42" i="42"/>
  <c r="G43" i="42"/>
  <c r="H43" i="42"/>
  <c r="G44" i="42"/>
  <c r="H44" i="42"/>
  <c r="G45" i="42"/>
  <c r="H45" i="42"/>
  <c r="H47" i="42"/>
  <c r="O46" i="42"/>
  <c r="M46" i="42"/>
  <c r="H46" i="42"/>
  <c r="N31" i="42"/>
  <c r="O31" i="42"/>
  <c r="L31" i="42"/>
  <c r="M31" i="42"/>
  <c r="H31" i="42"/>
  <c r="N30" i="42"/>
  <c r="O30" i="42"/>
  <c r="L30" i="42"/>
  <c r="M30" i="42"/>
  <c r="H30" i="42"/>
  <c r="D30" i="42"/>
  <c r="N29" i="42"/>
  <c r="O29" i="42"/>
  <c r="L29" i="42"/>
  <c r="M29" i="42"/>
  <c r="H29" i="42"/>
  <c r="D29" i="42"/>
  <c r="H28" i="42"/>
  <c r="H27" i="42"/>
  <c r="D27" i="42"/>
  <c r="H26" i="42"/>
  <c r="H25" i="42"/>
  <c r="D25" i="42"/>
  <c r="F3" i="42"/>
  <c r="F4" i="42"/>
  <c r="F5" i="42"/>
  <c r="F6" i="42"/>
  <c r="F7" i="42"/>
  <c r="H7" i="42"/>
  <c r="I7" i="42"/>
  <c r="G3" i="42"/>
  <c r="G4" i="42"/>
  <c r="G5" i="42"/>
  <c r="G6" i="42"/>
  <c r="G7" i="42"/>
  <c r="J7" i="42"/>
  <c r="F8" i="42"/>
  <c r="H8" i="42"/>
  <c r="I8" i="42"/>
  <c r="G8" i="42"/>
  <c r="J8" i="42"/>
  <c r="F9" i="42"/>
  <c r="H9" i="42"/>
  <c r="I9" i="42"/>
  <c r="G9" i="42"/>
  <c r="J9" i="42"/>
  <c r="F10" i="42"/>
  <c r="H10" i="42"/>
  <c r="I10" i="42"/>
  <c r="G10" i="42"/>
  <c r="J10" i="42"/>
  <c r="F11" i="42"/>
  <c r="H11" i="42"/>
  <c r="I11" i="42"/>
  <c r="G11" i="42"/>
  <c r="J11" i="42"/>
  <c r="F12" i="42"/>
  <c r="H12" i="42"/>
  <c r="I12" i="42"/>
  <c r="G12" i="42"/>
  <c r="J12" i="42"/>
  <c r="F13" i="42"/>
  <c r="H13" i="42"/>
  <c r="I13" i="42"/>
  <c r="G13" i="42"/>
  <c r="J13" i="42"/>
  <c r="F14" i="42"/>
  <c r="H14" i="42"/>
  <c r="I14" i="42"/>
  <c r="G14" i="42"/>
  <c r="J14" i="42"/>
  <c r="F15" i="42"/>
  <c r="H15" i="42"/>
  <c r="I15" i="42"/>
  <c r="G15" i="42"/>
  <c r="J15" i="42"/>
  <c r="F16" i="42"/>
  <c r="H16" i="42"/>
  <c r="I16" i="42"/>
  <c r="G16" i="42"/>
  <c r="J16" i="42"/>
  <c r="F17" i="42"/>
  <c r="H17" i="42"/>
  <c r="I17" i="42"/>
  <c r="G17" i="42"/>
  <c r="J17" i="42"/>
  <c r="F18" i="42"/>
  <c r="H18" i="42"/>
  <c r="I18" i="42"/>
  <c r="G18" i="42"/>
  <c r="J18" i="42"/>
  <c r="F19" i="42"/>
  <c r="H19" i="42"/>
  <c r="I19" i="42"/>
  <c r="G19" i="42"/>
  <c r="J19" i="42"/>
  <c r="F20" i="42"/>
  <c r="H20" i="42"/>
  <c r="I20" i="42"/>
  <c r="G20" i="42"/>
  <c r="J20" i="42"/>
  <c r="J22" i="42"/>
  <c r="J21" i="42"/>
  <c r="B10" i="42"/>
  <c r="B9" i="42"/>
  <c r="H6" i="42"/>
  <c r="I6" i="42"/>
  <c r="J6" i="42"/>
  <c r="H5" i="42"/>
  <c r="I5" i="42"/>
  <c r="J5" i="42"/>
  <c r="H4" i="42"/>
  <c r="I4" i="42"/>
  <c r="J4" i="42"/>
  <c r="H3" i="42"/>
  <c r="I3" i="42"/>
  <c r="J3" i="42"/>
</calcChain>
</file>

<file path=xl/comments1.xml><?xml version="1.0" encoding="utf-8"?>
<comments xmlns="http://schemas.openxmlformats.org/spreadsheetml/2006/main">
  <authors>
    <author>John Manrique</author>
    <author>Maria Teresa</author>
  </authors>
  <commentList>
    <comment ref="E5" authorId="0" shapeId="0">
      <text>
        <r>
          <rPr>
            <sz val="9"/>
            <color indexed="81"/>
            <rFont val="Tahoma"/>
            <family val="2"/>
          </rPr>
          <t>La idea es que este se incluya solo si el cobeneficio es en adaptación para que en el transcurso de la ficha se describa adecudamente, con el fin de no duplicar medidas</t>
        </r>
      </text>
    </comment>
    <comment ref="D26" authorId="1" shapeId="0">
      <text>
        <r>
          <rPr>
            <b/>
            <sz val="9"/>
            <color indexed="81"/>
            <rFont val="Tahoma"/>
            <family val="2"/>
          </rPr>
          <t>Maria Teresa:</t>
        </r>
        <r>
          <rPr>
            <sz val="9"/>
            <color indexed="81"/>
            <rFont val="Tahoma"/>
            <family val="2"/>
          </rPr>
          <t xml:space="preserve">
Valores por validar en territorio</t>
        </r>
      </text>
    </comment>
  </commentList>
</comments>
</file>

<file path=xl/comments10.xml><?xml version="1.0" encoding="utf-8"?>
<comments xmlns="http://schemas.openxmlformats.org/spreadsheetml/2006/main">
  <authors>
    <author>Carlos Alzate</author>
  </authors>
  <commentList>
    <comment ref="D26" authorId="0" shapeId="0">
      <text>
        <r>
          <rPr>
            <b/>
            <sz val="9"/>
            <color indexed="81"/>
            <rFont val="Tahoma"/>
            <family val="2"/>
          </rPr>
          <t>Jonathan D. Sanchez Rippe:
Falta. Creería que con base en el NAMA hoteles e información de Cotelco se podría hacer un estimado.</t>
        </r>
        <r>
          <rPr>
            <sz val="9"/>
            <color indexed="81"/>
            <rFont val="Tahoma"/>
            <family val="2"/>
          </rPr>
          <t xml:space="preserve">
</t>
        </r>
      </text>
    </comment>
  </commentList>
</comments>
</file>

<file path=xl/comments11.xml><?xml version="1.0" encoding="utf-8"?>
<comments xmlns="http://schemas.openxmlformats.org/spreadsheetml/2006/main">
  <authors>
    <author>John Manrique</author>
  </authors>
  <commentList>
    <comment ref="E5" authorId="0" shapeId="0">
      <text>
        <r>
          <rPr>
            <sz val="9"/>
            <color indexed="81"/>
            <rFont val="Tahoma"/>
            <family val="2"/>
          </rPr>
          <t>La idea es que este se incluya solo si el cobeneficio es en adaptación para que en el transcurso de la ficha se describa adecudamente, con el fin de no duplicar medidas</t>
        </r>
      </text>
    </comment>
  </commentList>
</comments>
</file>

<file path=xl/comments12.xml><?xml version="1.0" encoding="utf-8"?>
<comments xmlns="http://schemas.openxmlformats.org/spreadsheetml/2006/main">
  <authors>
    <author>John Manrique</author>
  </authors>
  <commentList>
    <comment ref="E5" authorId="0" shapeId="0">
      <text>
        <r>
          <rPr>
            <b/>
            <sz val="9"/>
            <color indexed="81"/>
            <rFont val="Tahoma"/>
            <family val="2"/>
          </rPr>
          <t>La idea es que este se incluya solo si el cobeneficio es en adaptación para que en el transcurso de la ficha se describa adecuadamente, con el fin de o duplicar medidas</t>
        </r>
      </text>
    </comment>
  </commentList>
</comments>
</file>

<file path=xl/comments13.xml><?xml version="1.0" encoding="utf-8"?>
<comments xmlns="http://schemas.openxmlformats.org/spreadsheetml/2006/main">
  <authors>
    <author>John Manrique</author>
  </authors>
  <commentList>
    <comment ref="E5" authorId="0" shapeId="0">
      <text>
        <r>
          <rPr>
            <sz val="9"/>
            <color indexed="81"/>
            <rFont val="Tahoma"/>
            <family val="2"/>
          </rPr>
          <t>La idea es que este se incluya solo si el cobeneficio es en adaptación para que en el transcurso de la ficha se describa adecuadamente, con el fin de no duplicar medidas</t>
        </r>
      </text>
    </comment>
  </commentList>
</comments>
</file>

<file path=xl/comments14.xml><?xml version="1.0" encoding="utf-8"?>
<comments xmlns="http://schemas.openxmlformats.org/spreadsheetml/2006/main">
  <authors>
    <author>John Manrique</author>
  </authors>
  <commentList>
    <comment ref="E5" authorId="0" shapeId="0">
      <text>
        <r>
          <rPr>
            <sz val="9"/>
            <color indexed="81"/>
            <rFont val="Tahoma"/>
            <family val="2"/>
          </rPr>
          <t>La idea es que este se incluya solo si el cobeneficio es en adaptación para que en el transcurso de la ficha se describa adecuadamente, con el fin de no duplicar medidas</t>
        </r>
      </text>
    </comment>
  </commentList>
</comments>
</file>

<file path=xl/comments15.xml><?xml version="1.0" encoding="utf-8"?>
<comments xmlns="http://schemas.openxmlformats.org/spreadsheetml/2006/main">
  <authors>
    <author>John Manrique</author>
  </authors>
  <commentList>
    <comment ref="E5" authorId="0" shapeId="0">
      <text>
        <r>
          <rPr>
            <sz val="9"/>
            <color indexed="81"/>
            <rFont val="Tahoma"/>
            <family val="2"/>
          </rPr>
          <t>La idea es que este se incluya solo si el cobeneficio es en adaptación para que en el transcurso de la ficha se describa adecuadamente, con el fin de no duplicar medidas</t>
        </r>
      </text>
    </comment>
  </commentList>
</comments>
</file>

<file path=xl/comments16.xml><?xml version="1.0" encoding="utf-8"?>
<comments xmlns="http://schemas.openxmlformats.org/spreadsheetml/2006/main">
  <authors>
    <author>John Manrique</author>
  </authors>
  <commentList>
    <comment ref="E5" authorId="0" shapeId="0">
      <text>
        <r>
          <rPr>
            <b/>
            <sz val="9"/>
            <color indexed="81"/>
            <rFont val="Tahoma"/>
            <family val="2"/>
          </rPr>
          <t>La idea es que este se incluya solo si el cobeneficio es en adaptación para que en el transcurso de la ficha se describa adecuadamente, con el fin de o duplicar medidas</t>
        </r>
      </text>
    </comment>
  </commentList>
</comments>
</file>

<file path=xl/comments17.xml><?xml version="1.0" encoding="utf-8"?>
<comments xmlns="http://schemas.openxmlformats.org/spreadsheetml/2006/main">
  <authors>
    <author>John Manrique</author>
  </authors>
  <commentList>
    <comment ref="E5" authorId="0" shapeId="0">
      <text>
        <r>
          <rPr>
            <b/>
            <sz val="9"/>
            <color indexed="81"/>
            <rFont val="Tahoma"/>
            <family val="2"/>
          </rPr>
          <t>La idea es que este se incluya solo si el cobeneficio es en adaptación para que en el transcurso de la ficha se describa adecuadamente, con el fin de o duplicar medidas</t>
        </r>
      </text>
    </comment>
  </commentList>
</comments>
</file>

<file path=xl/comments18.xml><?xml version="1.0" encoding="utf-8"?>
<comments xmlns="http://schemas.openxmlformats.org/spreadsheetml/2006/main">
  <authors>
    <author>John Manrique</author>
  </authors>
  <commentList>
    <comment ref="E5" authorId="0" shapeId="0">
      <text>
        <r>
          <rPr>
            <b/>
            <sz val="9"/>
            <color indexed="81"/>
            <rFont val="Tahoma"/>
            <family val="2"/>
          </rPr>
          <t>La idea es que este se incluya solo si el cobeneficio es en adaptación para que en el transcurso de la ficha se describa adecuadamente, con el fin de o duplicar medidas</t>
        </r>
      </text>
    </comment>
  </commentList>
</comments>
</file>

<file path=xl/comments19.xml><?xml version="1.0" encoding="utf-8"?>
<comments xmlns="http://schemas.openxmlformats.org/spreadsheetml/2006/main">
  <authors>
    <author>John Manrique</author>
  </authors>
  <commentList>
    <comment ref="E5" authorId="0" shapeId="0">
      <text>
        <r>
          <rPr>
            <b/>
            <sz val="9"/>
            <color indexed="81"/>
            <rFont val="Tahoma"/>
            <family val="2"/>
          </rPr>
          <t>La idea es que este se incluya solo si el cobeneficio es en adaptación para que en el transcurso de la ficha se describa adecuadamente, con el fin de o duplicar medidas</t>
        </r>
      </text>
    </comment>
  </commentList>
</comments>
</file>

<file path=xl/comments2.xml><?xml version="1.0" encoding="utf-8"?>
<comments xmlns="http://schemas.openxmlformats.org/spreadsheetml/2006/main">
  <authors>
    <author>John Manrique</author>
    <author>Carlos Alzate</author>
    <author>Maria Teresa</author>
  </authors>
  <commentList>
    <comment ref="E5" authorId="0" shapeId="0">
      <text>
        <r>
          <rPr>
            <sz val="9"/>
            <color indexed="81"/>
            <rFont val="Tahoma"/>
            <family val="2"/>
          </rPr>
          <t>La idea es que este se incluya solo si el cobeneficio es en adaptación para que en el transcurso de la ficha se describa adecudamente, con el fin de no duplicar medidas</t>
        </r>
      </text>
    </comment>
    <comment ref="D24" authorId="1" shapeId="0">
      <text>
        <r>
          <rPr>
            <sz val="9"/>
            <color indexed="81"/>
            <rFont val="Tahoma"/>
            <family val="2"/>
          </rPr>
          <t xml:space="preserve">
Jonathan D. Sanchez Rippe:
Esta sección estaba para una medida de Atlántico. ¿Seguros que los avances tecnológicos de la yuca amarga e higerilla son aplicables para acá?</t>
        </r>
      </text>
    </comment>
    <comment ref="D26" authorId="2" shapeId="0">
      <text>
        <r>
          <rPr>
            <b/>
            <sz val="9"/>
            <color indexed="81"/>
            <rFont val="Tahoma"/>
            <family val="2"/>
          </rPr>
          <t>Maria Teresa:</t>
        </r>
        <r>
          <rPr>
            <sz val="9"/>
            <color indexed="81"/>
            <rFont val="Tahoma"/>
            <family val="2"/>
          </rPr>
          <t xml:space="preserve">
Valores por validar en el territorio</t>
        </r>
      </text>
    </comment>
  </commentList>
</comments>
</file>

<file path=xl/comments20.xml><?xml version="1.0" encoding="utf-8"?>
<comments xmlns="http://schemas.openxmlformats.org/spreadsheetml/2006/main">
  <authors>
    <author>Maria Teresa</author>
  </authors>
  <commentList>
    <comment ref="B3" authorId="0" shapeId="0">
      <text>
        <r>
          <rPr>
            <b/>
            <sz val="9"/>
            <color indexed="81"/>
            <rFont val="Tahoma"/>
            <family val="2"/>
          </rPr>
          <t>Maria Teresa:</t>
        </r>
        <r>
          <rPr>
            <sz val="9"/>
            <color indexed="81"/>
            <rFont val="Tahoma"/>
            <family val="2"/>
          </rPr>
          <t xml:space="preserve">
Info entegada a TCN</t>
        </r>
      </text>
    </comment>
    <comment ref="B4" authorId="0" shapeId="0">
      <text>
        <r>
          <rPr>
            <b/>
            <sz val="9"/>
            <color indexed="81"/>
            <rFont val="Tahoma"/>
            <family val="2"/>
          </rPr>
          <t>Maria Teresa:</t>
        </r>
        <r>
          <rPr>
            <sz val="9"/>
            <color indexed="81"/>
            <rFont val="Tahoma"/>
            <family val="2"/>
          </rPr>
          <t xml:space="preserve">
Info entegada a TCN</t>
        </r>
      </text>
    </comment>
    <comment ref="B5" authorId="0" shapeId="0">
      <text>
        <r>
          <rPr>
            <b/>
            <sz val="9"/>
            <color indexed="81"/>
            <rFont val="Tahoma"/>
            <family val="2"/>
          </rPr>
          <t>Maria Teresa:</t>
        </r>
        <r>
          <rPr>
            <sz val="9"/>
            <color indexed="81"/>
            <rFont val="Tahoma"/>
            <family val="2"/>
          </rPr>
          <t xml:space="preserve">
Info entegada a TCN</t>
        </r>
      </text>
    </comment>
    <comment ref="B6" authorId="0" shapeId="0">
      <text>
        <r>
          <rPr>
            <b/>
            <sz val="9"/>
            <color indexed="81"/>
            <rFont val="Tahoma"/>
            <family val="2"/>
          </rPr>
          <t>Maria Teresa:</t>
        </r>
        <r>
          <rPr>
            <sz val="9"/>
            <color indexed="81"/>
            <rFont val="Tahoma"/>
            <family val="2"/>
          </rPr>
          <t xml:space="preserve">
Info entegada a TCN</t>
        </r>
      </text>
    </comment>
    <comment ref="B7" authorId="0" shapeId="0">
      <text>
        <r>
          <rPr>
            <b/>
            <sz val="9"/>
            <color indexed="81"/>
            <rFont val="Tahoma"/>
            <family val="2"/>
          </rPr>
          <t>Maria Teresa:</t>
        </r>
        <r>
          <rPr>
            <sz val="9"/>
            <color indexed="81"/>
            <rFont val="Tahoma"/>
            <family val="2"/>
          </rPr>
          <t xml:space="preserve">
Info entegada a TCN</t>
        </r>
      </text>
    </comment>
    <comment ref="B8" authorId="0" shapeId="0">
      <text>
        <r>
          <rPr>
            <b/>
            <sz val="9"/>
            <color indexed="81"/>
            <rFont val="Tahoma"/>
            <family val="2"/>
          </rPr>
          <t>Maria Teresa:</t>
        </r>
        <r>
          <rPr>
            <sz val="9"/>
            <color indexed="81"/>
            <rFont val="Tahoma"/>
            <family val="2"/>
          </rPr>
          <t xml:space="preserve">
Info entegada a TCN</t>
        </r>
      </text>
    </comment>
    <comment ref="B11" authorId="0" shapeId="0">
      <text>
        <r>
          <rPr>
            <b/>
            <sz val="9"/>
            <color indexed="81"/>
            <rFont val="Tahoma"/>
            <family val="2"/>
          </rPr>
          <t>Maria Teresa:</t>
        </r>
        <r>
          <rPr>
            <sz val="9"/>
            <color indexed="81"/>
            <rFont val="Tahoma"/>
            <family val="2"/>
          </rPr>
          <t xml:space="preserve">
</t>
        </r>
      </text>
    </comment>
    <comment ref="B12" authorId="0" shapeId="0">
      <text>
        <r>
          <rPr>
            <b/>
            <sz val="9"/>
            <color indexed="81"/>
            <rFont val="Tahoma"/>
            <family val="2"/>
          </rPr>
          <t>Maria Teresa:</t>
        </r>
        <r>
          <rPr>
            <sz val="9"/>
            <color indexed="81"/>
            <rFont val="Tahoma"/>
            <family val="2"/>
          </rPr>
          <t xml:space="preserve">
U Andes</t>
        </r>
      </text>
    </comment>
    <comment ref="B14" authorId="0" shapeId="0">
      <text>
        <r>
          <rPr>
            <b/>
            <sz val="9"/>
            <color indexed="81"/>
            <rFont val="Tahoma"/>
            <family val="2"/>
          </rPr>
          <t>Maria Teresa:</t>
        </r>
        <r>
          <rPr>
            <sz val="9"/>
            <color indexed="81"/>
            <rFont val="Tahoma"/>
            <family val="2"/>
          </rPr>
          <t xml:space="preserve">
Por Validar en territorio</t>
        </r>
      </text>
    </comment>
    <comment ref="B15" authorId="0" shapeId="0">
      <text>
        <r>
          <rPr>
            <b/>
            <sz val="9"/>
            <color indexed="81"/>
            <rFont val="Tahoma"/>
            <family val="2"/>
          </rPr>
          <t>Maria Teresa:</t>
        </r>
        <r>
          <rPr>
            <sz val="9"/>
            <color indexed="81"/>
            <rFont val="Tahoma"/>
            <family val="2"/>
          </rPr>
          <t xml:space="preserve">
Por validar en territorio</t>
        </r>
      </text>
    </comment>
    <comment ref="B24" authorId="0" shapeId="0">
      <text>
        <r>
          <rPr>
            <b/>
            <sz val="9"/>
            <color indexed="81"/>
            <rFont val="Tahoma"/>
            <family val="2"/>
          </rPr>
          <t>Maria Teresa:</t>
        </r>
        <r>
          <rPr>
            <sz val="9"/>
            <color indexed="81"/>
            <rFont val="Tahoma"/>
            <family val="2"/>
          </rPr>
          <t xml:space="preserve">
Caracterización vehiculos 2014</t>
        </r>
      </text>
    </comment>
    <comment ref="B25" authorId="0" shapeId="0">
      <text>
        <r>
          <rPr>
            <b/>
            <sz val="9"/>
            <color indexed="81"/>
            <rFont val="Tahoma"/>
            <family val="2"/>
          </rPr>
          <t>Maria Teresa:</t>
        </r>
        <r>
          <rPr>
            <sz val="9"/>
            <color indexed="81"/>
            <rFont val="Tahoma"/>
            <family val="2"/>
          </rPr>
          <t xml:space="preserve">
Caracterización vehiculos 2014</t>
        </r>
      </text>
    </comment>
    <comment ref="B26" authorId="0" shapeId="0">
      <text>
        <r>
          <rPr>
            <b/>
            <sz val="9"/>
            <color indexed="81"/>
            <rFont val="Tahoma"/>
            <family val="2"/>
          </rPr>
          <t>Maria Teresa:</t>
        </r>
        <r>
          <rPr>
            <sz val="9"/>
            <color indexed="81"/>
            <rFont val="Tahoma"/>
            <family val="2"/>
          </rPr>
          <t xml:space="preserve">
Caracterización vehiculos 2014</t>
        </r>
      </text>
    </comment>
    <comment ref="B27" authorId="0" shapeId="0">
      <text>
        <r>
          <rPr>
            <b/>
            <sz val="9"/>
            <color indexed="81"/>
            <rFont val="Tahoma"/>
            <family val="2"/>
          </rPr>
          <t>Maria Teresa:</t>
        </r>
        <r>
          <rPr>
            <sz val="9"/>
            <color indexed="81"/>
            <rFont val="Tahoma"/>
            <family val="2"/>
          </rPr>
          <t xml:space="preserve">
Caracterización vehiculos 2014</t>
        </r>
      </text>
    </comment>
    <comment ref="B28" authorId="0" shapeId="0">
      <text>
        <r>
          <rPr>
            <b/>
            <sz val="9"/>
            <color indexed="81"/>
            <rFont val="Tahoma"/>
            <family val="2"/>
          </rPr>
          <t>Maria Teresa:</t>
        </r>
        <r>
          <rPr>
            <sz val="9"/>
            <color indexed="81"/>
            <rFont val="Tahoma"/>
            <family val="2"/>
          </rPr>
          <t xml:space="preserve">
Caracterización vehiculos 2014</t>
        </r>
      </text>
    </comment>
    <comment ref="B29" authorId="0" shapeId="0">
      <text>
        <r>
          <rPr>
            <b/>
            <sz val="9"/>
            <color indexed="81"/>
            <rFont val="Tahoma"/>
            <family val="2"/>
          </rPr>
          <t>Maria Teresa:</t>
        </r>
        <r>
          <rPr>
            <sz val="9"/>
            <color indexed="81"/>
            <rFont val="Tahoma"/>
            <family val="2"/>
          </rPr>
          <t xml:space="preserve">
Caracterización vehiculos 2014</t>
        </r>
      </text>
    </comment>
    <comment ref="B30" authorId="0" shapeId="0">
      <text>
        <r>
          <rPr>
            <b/>
            <sz val="9"/>
            <color indexed="81"/>
            <rFont val="Tahoma"/>
            <family val="2"/>
          </rPr>
          <t>Maria Teresa:</t>
        </r>
        <r>
          <rPr>
            <sz val="9"/>
            <color indexed="81"/>
            <rFont val="Tahoma"/>
            <family val="2"/>
          </rPr>
          <t xml:space="preserve">
Caracterización vehiculos 2014</t>
        </r>
      </text>
    </comment>
    <comment ref="B31" authorId="0" shapeId="0">
      <text>
        <r>
          <rPr>
            <b/>
            <sz val="9"/>
            <color indexed="81"/>
            <rFont val="Tahoma"/>
            <family val="2"/>
          </rPr>
          <t>Maria Teresa:</t>
        </r>
        <r>
          <rPr>
            <sz val="9"/>
            <color indexed="81"/>
            <rFont val="Tahoma"/>
            <family val="2"/>
          </rPr>
          <t xml:space="preserve">
Caracterización vehiculos 2014</t>
        </r>
      </text>
    </comment>
    <comment ref="B32" authorId="0" shapeId="0">
      <text>
        <r>
          <rPr>
            <b/>
            <sz val="9"/>
            <color indexed="81"/>
            <rFont val="Tahoma"/>
            <family val="2"/>
          </rPr>
          <t>Maria Teresa:</t>
        </r>
        <r>
          <rPr>
            <sz val="9"/>
            <color indexed="81"/>
            <rFont val="Tahoma"/>
            <family val="2"/>
          </rPr>
          <t xml:space="preserve">
Caracterización vehiculos 2014</t>
        </r>
      </text>
    </comment>
    <comment ref="B33" authorId="0" shapeId="0">
      <text>
        <r>
          <rPr>
            <b/>
            <sz val="9"/>
            <color indexed="81"/>
            <rFont val="Tahoma"/>
            <family val="2"/>
          </rPr>
          <t>Maria Teresa:</t>
        </r>
        <r>
          <rPr>
            <sz val="9"/>
            <color indexed="81"/>
            <rFont val="Tahoma"/>
            <family val="2"/>
          </rPr>
          <t xml:space="preserve">
Caracterización vehiculos 2014</t>
        </r>
      </text>
    </comment>
    <comment ref="B34" authorId="0" shapeId="0">
      <text>
        <r>
          <rPr>
            <b/>
            <sz val="9"/>
            <color indexed="81"/>
            <rFont val="Tahoma"/>
            <family val="2"/>
          </rPr>
          <t>Maria Teresa:</t>
        </r>
        <r>
          <rPr>
            <sz val="9"/>
            <color indexed="81"/>
            <rFont val="Tahoma"/>
            <family val="2"/>
          </rPr>
          <t xml:space="preserve">
Caracterización vehiculos 2014</t>
        </r>
      </text>
    </comment>
    <comment ref="B35" authorId="0" shapeId="0">
      <text>
        <r>
          <rPr>
            <b/>
            <sz val="9"/>
            <color indexed="81"/>
            <rFont val="Tahoma"/>
            <family val="2"/>
          </rPr>
          <t>Maria Teresa:</t>
        </r>
        <r>
          <rPr>
            <sz val="9"/>
            <color indexed="81"/>
            <rFont val="Tahoma"/>
            <family val="2"/>
          </rPr>
          <t xml:space="preserve">
Caracterización vehiculos 2014</t>
        </r>
      </text>
    </comment>
    <comment ref="B36" authorId="0" shapeId="0">
      <text>
        <r>
          <rPr>
            <b/>
            <sz val="9"/>
            <color indexed="81"/>
            <rFont val="Tahoma"/>
            <family val="2"/>
          </rPr>
          <t>Maria Teresa:</t>
        </r>
        <r>
          <rPr>
            <sz val="9"/>
            <color indexed="81"/>
            <rFont val="Tahoma"/>
            <family val="2"/>
          </rPr>
          <t xml:space="preserve">
Caracterización vehiculos 2014</t>
        </r>
      </text>
    </comment>
    <comment ref="B38" authorId="0" shapeId="0">
      <text>
        <r>
          <rPr>
            <b/>
            <sz val="9"/>
            <color indexed="81"/>
            <rFont val="Tahoma"/>
            <family val="2"/>
          </rPr>
          <t>Maria Teresa:</t>
        </r>
        <r>
          <rPr>
            <sz val="9"/>
            <color indexed="81"/>
            <rFont val="Tahoma"/>
            <family val="2"/>
          </rPr>
          <t xml:space="preserve">
MADS</t>
        </r>
      </text>
    </comment>
    <comment ref="A39" authorId="0" shapeId="0">
      <text>
        <r>
          <rPr>
            <b/>
            <sz val="9"/>
            <color indexed="81"/>
            <rFont val="Tahoma"/>
            <family val="2"/>
          </rPr>
          <t>Maria Teresa:</t>
        </r>
        <r>
          <rPr>
            <sz val="9"/>
            <color indexed="81"/>
            <rFont val="Tahoma"/>
            <family val="2"/>
          </rPr>
          <t xml:space="preserve">
FE gasolina: 70.450,4 KgCO2/TJ PCI: 45,02 MJ/kg Dato de Inventario de GEI del Área Metropolitana del Valle de Aburrá
Densidad: 0,74Kg/l  1gal=3,785l</t>
        </r>
      </text>
    </comment>
    <comment ref="B39" authorId="0" shapeId="0">
      <text>
        <r>
          <rPr>
            <b/>
            <sz val="9"/>
            <color indexed="81"/>
            <rFont val="Tahoma"/>
            <family val="2"/>
          </rPr>
          <t>Maria Teresa:</t>
        </r>
        <r>
          <rPr>
            <sz val="9"/>
            <color indexed="81"/>
            <rFont val="Tahoma"/>
            <family val="2"/>
          </rPr>
          <t xml:space="preserve">
INGEI AMVA</t>
        </r>
      </text>
    </comment>
    <comment ref="A40" authorId="0" shapeId="0">
      <text>
        <r>
          <rPr>
            <b/>
            <sz val="9"/>
            <color indexed="81"/>
            <rFont val="Tahoma"/>
            <family val="2"/>
          </rPr>
          <t>Maria Teresa:</t>
        </r>
        <r>
          <rPr>
            <sz val="9"/>
            <color indexed="81"/>
            <rFont val="Tahoma"/>
            <family val="2"/>
          </rPr>
          <t xml:space="preserve">
FE diesel= 72.034,0 KgCO2/TJ PCI: 43,98  MJ/kg Dato de Inventario de GEI del Área Metropolitana del Valle de Aburrá
Densidad: 0,85Kg/l  1gal=3,785l</t>
        </r>
      </text>
    </comment>
    <comment ref="B40" authorId="0" shapeId="0">
      <text>
        <r>
          <rPr>
            <b/>
            <sz val="9"/>
            <color indexed="81"/>
            <rFont val="Tahoma"/>
            <family val="2"/>
          </rPr>
          <t>Maria Teresa:</t>
        </r>
        <r>
          <rPr>
            <sz val="9"/>
            <color indexed="81"/>
            <rFont val="Tahoma"/>
            <family val="2"/>
          </rPr>
          <t xml:space="preserve">
INGEI AMVA</t>
        </r>
      </text>
    </comment>
    <comment ref="A41" authorId="0" shapeId="0">
      <text>
        <r>
          <rPr>
            <b/>
            <sz val="9"/>
            <color indexed="81"/>
            <rFont val="Tahoma"/>
            <family val="2"/>
          </rPr>
          <t>Maria Teresa:</t>
        </r>
        <r>
          <rPr>
            <sz val="9"/>
            <color indexed="81"/>
            <rFont val="Tahoma"/>
            <family val="2"/>
          </rPr>
          <t xml:space="preserve">
FE gas 56.804,4 KgCO2/TJ PCI: 47,12 MJ/kg Dato de Inventario de GEI del Área Metropolitana del Valle de Aburrá
Densidad: 0.68872Kg/m3  http://www.promigas.com/wps/wcm/connect/web_content/NeoPromigas/Clientes/Composici_oacute_n+gas/Composici_oacute_n+gas+Guajira/</t>
        </r>
      </text>
    </comment>
    <comment ref="B41" authorId="0" shapeId="0">
      <text>
        <r>
          <rPr>
            <b/>
            <sz val="9"/>
            <color indexed="81"/>
            <rFont val="Tahoma"/>
            <family val="2"/>
          </rPr>
          <t>Maria Teresa:</t>
        </r>
        <r>
          <rPr>
            <sz val="9"/>
            <color indexed="81"/>
            <rFont val="Tahoma"/>
            <family val="2"/>
          </rPr>
          <t xml:space="preserve">
INGEI AMVA</t>
        </r>
      </text>
    </comment>
    <comment ref="A42" authorId="0" shapeId="0">
      <text>
        <r>
          <rPr>
            <b/>
            <sz val="9"/>
            <color indexed="81"/>
            <rFont val="Tahoma"/>
            <family val="2"/>
          </rPr>
          <t>Maria Teresa:</t>
        </r>
        <r>
          <rPr>
            <sz val="9"/>
            <color indexed="81"/>
            <rFont val="Tahoma"/>
            <family val="2"/>
          </rPr>
          <t xml:space="preserve">
FE gasolina: 70.450,4 KgCO2/TJ PCI: 45,02 MJ/kg Dato de Inventario de GEI del Área Metropolitana del Valle de Aburrá
Densidad: 0,74Kg/l  1gal=3,785l</t>
        </r>
      </text>
    </comment>
    <comment ref="B42" authorId="0" shapeId="0">
      <text>
        <r>
          <rPr>
            <b/>
            <sz val="9"/>
            <color indexed="81"/>
            <rFont val="Tahoma"/>
            <family val="2"/>
          </rPr>
          <t>Maria Teresa:</t>
        </r>
        <r>
          <rPr>
            <sz val="9"/>
            <color indexed="81"/>
            <rFont val="Tahoma"/>
            <family val="2"/>
          </rPr>
          <t xml:space="preserve">
INGEI AMVA</t>
        </r>
      </text>
    </comment>
    <comment ref="A43" authorId="0" shapeId="0">
      <text>
        <r>
          <rPr>
            <b/>
            <sz val="9"/>
            <color indexed="81"/>
            <rFont val="Tahoma"/>
            <family val="2"/>
          </rPr>
          <t>Maria Teresa:</t>
        </r>
        <r>
          <rPr>
            <sz val="9"/>
            <color indexed="81"/>
            <rFont val="Tahoma"/>
            <family val="2"/>
          </rPr>
          <t xml:space="preserve">
FE diesel= 72.034,0 KgCO2/TJ PCI: 43,98  MJ/kg Dato de Inventario de GEI del Área Metropolitana del Valle de Aburrá
Densidad: 0,85Kg/l  1gal=3,785l</t>
        </r>
      </text>
    </comment>
    <comment ref="B43" authorId="0" shapeId="0">
      <text>
        <r>
          <rPr>
            <b/>
            <sz val="9"/>
            <color indexed="81"/>
            <rFont val="Tahoma"/>
            <family val="2"/>
          </rPr>
          <t>Maria Teresa:</t>
        </r>
        <r>
          <rPr>
            <sz val="9"/>
            <color indexed="81"/>
            <rFont val="Tahoma"/>
            <family val="2"/>
          </rPr>
          <t xml:space="preserve">
INGEI AMVA</t>
        </r>
      </text>
    </comment>
    <comment ref="A44" authorId="0" shapeId="0">
      <text>
        <r>
          <rPr>
            <b/>
            <sz val="9"/>
            <color indexed="81"/>
            <rFont val="Tahoma"/>
            <family val="2"/>
          </rPr>
          <t>Maria Teresa:</t>
        </r>
        <r>
          <rPr>
            <sz val="9"/>
            <color indexed="81"/>
            <rFont val="Tahoma"/>
            <family val="2"/>
          </rPr>
          <t xml:space="preserve">
FE gasolina: 70.450,4 KgCO2/TJ PCI: 45,02 MJ/kg Dato de Inventario de GEI del Área Metropolitana del Valle de Aburrá
Densidad: 0,74Kg/l  1gal=3,785l</t>
        </r>
      </text>
    </comment>
    <comment ref="B44" authorId="0" shapeId="0">
      <text>
        <r>
          <rPr>
            <b/>
            <sz val="9"/>
            <color indexed="81"/>
            <rFont val="Tahoma"/>
            <family val="2"/>
          </rPr>
          <t>Maria Teresa:</t>
        </r>
        <r>
          <rPr>
            <sz val="9"/>
            <color indexed="81"/>
            <rFont val="Tahoma"/>
            <family val="2"/>
          </rPr>
          <t xml:space="preserve">
INGEI AMVA</t>
        </r>
      </text>
    </comment>
    <comment ref="B46" authorId="0" shapeId="0">
      <text>
        <r>
          <rPr>
            <b/>
            <sz val="9"/>
            <color indexed="81"/>
            <rFont val="Tahoma"/>
            <family val="2"/>
          </rPr>
          <t>Maria Teresa:</t>
        </r>
        <r>
          <rPr>
            <sz val="9"/>
            <color indexed="81"/>
            <rFont val="Tahoma"/>
            <family val="2"/>
          </rPr>
          <t xml:space="preserve">
CONPES 3572
Por validar con Amable</t>
        </r>
      </text>
    </comment>
    <comment ref="B47" authorId="0" shapeId="0">
      <text>
        <r>
          <rPr>
            <b/>
            <sz val="9"/>
            <color indexed="81"/>
            <rFont val="Tahoma"/>
            <family val="2"/>
          </rPr>
          <t>Maria Teresa:</t>
        </r>
        <r>
          <rPr>
            <sz val="9"/>
            <color indexed="81"/>
            <rFont val="Tahoma"/>
            <family val="2"/>
          </rPr>
          <t xml:space="preserve">
Ficha Andes y estudios de referencia</t>
        </r>
      </text>
    </comment>
    <comment ref="B50" authorId="0" shapeId="0">
      <text>
        <r>
          <rPr>
            <b/>
            <sz val="9"/>
            <color indexed="81"/>
            <rFont val="Tahoma"/>
            <family val="2"/>
          </rPr>
          <t>Maria Teresa:</t>
        </r>
        <r>
          <rPr>
            <sz val="9"/>
            <color indexed="81"/>
            <rFont val="Tahoma"/>
            <family val="2"/>
          </rPr>
          <t xml:space="preserve">
Por validar en territorio</t>
        </r>
      </text>
    </comment>
    <comment ref="B51" authorId="0" shapeId="0">
      <text>
        <r>
          <rPr>
            <b/>
            <sz val="9"/>
            <color indexed="81"/>
            <rFont val="Tahoma"/>
            <family val="2"/>
          </rPr>
          <t>Maria Teresa:</t>
        </r>
        <r>
          <rPr>
            <sz val="9"/>
            <color indexed="81"/>
            <rFont val="Tahoma"/>
            <family val="2"/>
          </rPr>
          <t xml:space="preserve">
Por validar en territorio</t>
        </r>
      </text>
    </comment>
    <comment ref="B59" authorId="0" shapeId="0">
      <text>
        <r>
          <rPr>
            <b/>
            <sz val="9"/>
            <color indexed="81"/>
            <rFont val="Tahoma"/>
            <family val="2"/>
          </rPr>
          <t>Maria Teresa:</t>
        </r>
        <r>
          <rPr>
            <sz val="9"/>
            <color indexed="81"/>
            <rFont val="Tahoma"/>
            <family val="2"/>
          </rPr>
          <t xml:space="preserve">
Por validar en territorio</t>
        </r>
      </text>
    </comment>
    <comment ref="B60" authorId="0" shapeId="0">
      <text>
        <r>
          <rPr>
            <b/>
            <sz val="9"/>
            <color indexed="81"/>
            <rFont val="Tahoma"/>
            <family val="2"/>
          </rPr>
          <t>Maria Teresa:</t>
        </r>
        <r>
          <rPr>
            <sz val="9"/>
            <color indexed="81"/>
            <rFont val="Tahoma"/>
            <family val="2"/>
          </rPr>
          <t xml:space="preserve">
Por validar en territorio</t>
        </r>
      </text>
    </comment>
    <comment ref="B61" authorId="0" shapeId="0">
      <text>
        <r>
          <rPr>
            <b/>
            <sz val="9"/>
            <color indexed="81"/>
            <rFont val="Tahoma"/>
            <family val="2"/>
          </rPr>
          <t>Maria Teresa:</t>
        </r>
        <r>
          <rPr>
            <sz val="9"/>
            <color indexed="81"/>
            <rFont val="Tahoma"/>
            <family val="2"/>
          </rPr>
          <t xml:space="preserve">
U andes</t>
        </r>
      </text>
    </comment>
    <comment ref="A62" authorId="0" shapeId="0">
      <text>
        <r>
          <rPr>
            <b/>
            <sz val="9"/>
            <color indexed="81"/>
            <rFont val="Tahoma"/>
            <family val="2"/>
          </rPr>
          <t>Maria Teresa:</t>
        </r>
        <r>
          <rPr>
            <sz val="9"/>
            <color indexed="81"/>
            <rFont val="Tahoma"/>
            <family val="2"/>
          </rPr>
          <t xml:space="preserve">
https://publications.iadb.org/bitstream/handle/11319/5506/Desarrollo%20de%20proyectos%20MDL%20en%20plantas%20de%20tratamiento%20de%20aguas%20residuales%20.pdf?sequence=1</t>
        </r>
      </text>
    </comment>
    <comment ref="B62" authorId="0" shapeId="0">
      <text>
        <r>
          <rPr>
            <b/>
            <sz val="9"/>
            <color indexed="81"/>
            <rFont val="Tahoma"/>
            <family val="2"/>
          </rPr>
          <t>Maria Teresa:</t>
        </r>
        <r>
          <rPr>
            <sz val="9"/>
            <color indexed="81"/>
            <rFont val="Tahoma"/>
            <family val="2"/>
          </rPr>
          <t xml:space="preserve">
Por validar en territorio</t>
        </r>
      </text>
    </comment>
    <comment ref="B64" authorId="0" shapeId="0">
      <text>
        <r>
          <rPr>
            <b/>
            <sz val="9"/>
            <color indexed="81"/>
            <rFont val="Tahoma"/>
            <family val="2"/>
          </rPr>
          <t>Maria Teresa:</t>
        </r>
        <r>
          <rPr>
            <sz val="9"/>
            <color indexed="81"/>
            <rFont val="Tahoma"/>
            <family val="2"/>
          </rPr>
          <t xml:space="preserve">
Por validar en territorio</t>
        </r>
      </text>
    </comment>
    <comment ref="A80" authorId="0" shapeId="0">
      <text>
        <r>
          <rPr>
            <b/>
            <sz val="9"/>
            <color indexed="81"/>
            <rFont val="Tahoma"/>
            <family val="2"/>
          </rPr>
          <t>Maria Teresa:</t>
        </r>
        <r>
          <rPr>
            <sz val="9"/>
            <color indexed="81"/>
            <rFont val="Tahoma"/>
            <family val="2"/>
          </rPr>
          <t xml:space="preserve">
http://www.cronicadelquindio.com/noticia-completa-titulo-alumbrado_pblico_de_armenia_se_moderniza_con_tecnologa_led-seccion-la_ciudad-nota-89896.htm</t>
        </r>
      </text>
    </comment>
    <comment ref="B82" authorId="0" shapeId="0">
      <text>
        <r>
          <rPr>
            <b/>
            <sz val="9"/>
            <color indexed="81"/>
            <rFont val="Tahoma"/>
            <family val="2"/>
          </rPr>
          <t>Maria Teresa:</t>
        </r>
        <r>
          <rPr>
            <sz val="9"/>
            <color indexed="81"/>
            <rFont val="Tahoma"/>
            <family val="2"/>
          </rPr>
          <t xml:space="preserve">
Por validad si este es el valor para alumbrado público</t>
        </r>
      </text>
    </comment>
    <comment ref="B83" authorId="0" shapeId="0">
      <text>
        <r>
          <rPr>
            <b/>
            <sz val="9"/>
            <color indexed="81"/>
            <rFont val="Tahoma"/>
            <family val="2"/>
          </rPr>
          <t>Maria Teresa:</t>
        </r>
        <r>
          <rPr>
            <sz val="9"/>
            <color indexed="81"/>
            <rFont val="Tahoma"/>
            <family val="2"/>
          </rPr>
          <t xml:space="preserve">
Por validar en territorio</t>
        </r>
      </text>
    </comment>
    <comment ref="A84" authorId="0" shapeId="0">
      <text>
        <r>
          <rPr>
            <b/>
            <sz val="9"/>
            <color indexed="81"/>
            <rFont val="Tahoma"/>
            <family val="2"/>
          </rPr>
          <t>Maria Teresa:</t>
        </r>
        <r>
          <rPr>
            <sz val="9"/>
            <color indexed="81"/>
            <rFont val="Tahoma"/>
            <family val="2"/>
          </rPr>
          <t xml:space="preserve">
MADS</t>
        </r>
      </text>
    </comment>
    <comment ref="A101" authorId="0" shapeId="0">
      <text>
        <r>
          <rPr>
            <b/>
            <sz val="9"/>
            <color indexed="81"/>
            <rFont val="Tahoma"/>
            <family val="2"/>
          </rPr>
          <t>Maria Teresa:</t>
        </r>
        <r>
          <rPr>
            <sz val="9"/>
            <color indexed="81"/>
            <rFont val="Tahoma"/>
            <family val="2"/>
          </rPr>
          <t xml:space="preserve">
Guia de construcción sostenible
</t>
        </r>
      </text>
    </comment>
    <comment ref="A102" authorId="0" shapeId="0">
      <text>
        <r>
          <rPr>
            <b/>
            <sz val="9"/>
            <color indexed="81"/>
            <rFont val="Tahoma"/>
            <family val="2"/>
          </rPr>
          <t>Maria Teresa:</t>
        </r>
        <r>
          <rPr>
            <sz val="9"/>
            <color indexed="81"/>
            <rFont val="Tahoma"/>
            <family val="2"/>
          </rPr>
          <t xml:space="preserve">
Guia de construcción sostenible
</t>
        </r>
      </text>
    </comment>
    <comment ref="B103" authorId="0" shapeId="0">
      <text>
        <r>
          <rPr>
            <b/>
            <sz val="9"/>
            <color indexed="81"/>
            <rFont val="Tahoma"/>
            <family val="2"/>
          </rPr>
          <t>Maria Teresa:</t>
        </r>
        <r>
          <rPr>
            <sz val="9"/>
            <color indexed="81"/>
            <rFont val="Tahoma"/>
            <family val="2"/>
          </rPr>
          <t xml:space="preserve">
Por validar en territorio</t>
        </r>
      </text>
    </comment>
    <comment ref="B106" authorId="0" shapeId="0">
      <text>
        <r>
          <rPr>
            <b/>
            <sz val="9"/>
            <color indexed="81"/>
            <rFont val="Tahoma"/>
            <family val="2"/>
          </rPr>
          <t>Maria Teresa:</t>
        </r>
        <r>
          <rPr>
            <sz val="9"/>
            <color indexed="81"/>
            <rFont val="Tahoma"/>
            <family val="2"/>
          </rPr>
          <t xml:space="preserve">
Por validar en territorio</t>
        </r>
      </text>
    </comment>
    <comment ref="A107" authorId="0" shapeId="0">
      <text>
        <r>
          <rPr>
            <b/>
            <sz val="9"/>
            <color indexed="81"/>
            <rFont val="Tahoma"/>
            <family val="2"/>
          </rPr>
          <t>Maria Teresa:</t>
        </r>
        <r>
          <rPr>
            <sz val="9"/>
            <color indexed="81"/>
            <rFont val="Tahoma"/>
            <family val="2"/>
          </rPr>
          <t xml:space="preserve">
MADS</t>
        </r>
      </text>
    </comment>
    <comment ref="B110" authorId="0" shapeId="0">
      <text>
        <r>
          <rPr>
            <b/>
            <sz val="9"/>
            <color indexed="81"/>
            <rFont val="Tahoma"/>
            <family val="2"/>
          </rPr>
          <t>Maria Teresa:</t>
        </r>
        <r>
          <rPr>
            <sz val="9"/>
            <color indexed="81"/>
            <rFont val="Tahoma"/>
            <family val="2"/>
          </rPr>
          <t xml:space="preserve">
Por validar</t>
        </r>
      </text>
    </comment>
    <comment ref="C110" authorId="0" shapeId="0">
      <text>
        <r>
          <rPr>
            <b/>
            <sz val="9"/>
            <color indexed="81"/>
            <rFont val="Tahoma"/>
            <family val="2"/>
          </rPr>
          <t>Maria Teresa:</t>
        </r>
        <r>
          <rPr>
            <sz val="9"/>
            <color indexed="81"/>
            <rFont val="Tahoma"/>
            <family val="2"/>
          </rPr>
          <t xml:space="preserve">
Cada Año</t>
        </r>
      </text>
    </comment>
    <comment ref="B111" authorId="0" shapeId="0">
      <text>
        <r>
          <rPr>
            <b/>
            <sz val="9"/>
            <color indexed="81"/>
            <rFont val="Tahoma"/>
            <family val="2"/>
          </rPr>
          <t>Maria Teresa:</t>
        </r>
        <r>
          <rPr>
            <sz val="9"/>
            <color indexed="81"/>
            <rFont val="Tahoma"/>
            <family val="2"/>
          </rPr>
          <t xml:space="preserve">
Por validar en territorio</t>
        </r>
      </text>
    </comment>
    <comment ref="B112" authorId="0" shapeId="0">
      <text>
        <r>
          <rPr>
            <b/>
            <sz val="9"/>
            <color indexed="81"/>
            <rFont val="Tahoma"/>
            <family val="2"/>
          </rPr>
          <t>Maria Teresa:</t>
        </r>
        <r>
          <rPr>
            <sz val="9"/>
            <color indexed="81"/>
            <rFont val="Tahoma"/>
            <family val="2"/>
          </rPr>
          <t xml:space="preserve">
Por validar en territorio</t>
        </r>
      </text>
    </comment>
  </commentList>
</comments>
</file>

<file path=xl/comments3.xml><?xml version="1.0" encoding="utf-8"?>
<comments xmlns="http://schemas.openxmlformats.org/spreadsheetml/2006/main">
  <authors>
    <author>John Manrique</author>
    <author>Carlos Alzate</author>
  </authors>
  <commentList>
    <comment ref="E5" authorId="0" shapeId="0">
      <text>
        <r>
          <rPr>
            <sz val="9"/>
            <color indexed="81"/>
            <rFont val="Tahoma"/>
            <family val="2"/>
          </rPr>
          <t>La idea es que este se incluya solo si el cobeneficio es en adaptación para que en el transcurso de la ficha se describa adecudamente, con el fin de no duplicar medidas</t>
        </r>
      </text>
    </comment>
    <comment ref="D32" authorId="1" shapeId="0">
      <text>
        <r>
          <rPr>
            <sz val="9"/>
            <color indexed="81"/>
            <rFont val="Tahoma"/>
            <family val="2"/>
          </rPr>
          <t xml:space="preserve">
Jonathan D. Sanchez Rippe:
Separarlo por tipo de indicador</t>
        </r>
      </text>
    </comment>
    <comment ref="D39" authorId="1" shapeId="0">
      <text>
        <r>
          <rPr>
            <sz val="9"/>
            <color indexed="81"/>
            <rFont val="Tahoma"/>
            <family val="2"/>
          </rPr>
          <t xml:space="preserve">
Jonathan D. Sanchez Rippe:
¿Regalías puede financiar un programa?</t>
        </r>
      </text>
    </comment>
  </commentList>
</comments>
</file>

<file path=xl/comments4.xml><?xml version="1.0" encoding="utf-8"?>
<comments xmlns="http://schemas.openxmlformats.org/spreadsheetml/2006/main">
  <authors>
    <author>John Manrique</author>
  </authors>
  <commentList>
    <comment ref="E5" authorId="0" shapeId="0">
      <text>
        <r>
          <rPr>
            <sz val="9"/>
            <color indexed="81"/>
            <rFont val="Tahoma"/>
            <family val="2"/>
          </rPr>
          <t>La idea es que este se incluya solo si el cobeneficio es en adaptación para que en el transcurso de la ficha se describa adecudamente, con el fin de no duplicar medidas</t>
        </r>
      </text>
    </comment>
  </commentList>
</comments>
</file>

<file path=xl/comments5.xml><?xml version="1.0" encoding="utf-8"?>
<comments xmlns="http://schemas.openxmlformats.org/spreadsheetml/2006/main">
  <authors>
    <author>John Manrique</author>
    <author>Carlos Alzate</author>
    <author>Maria Teresa</author>
  </authors>
  <commentList>
    <comment ref="E5" authorId="0" shapeId="0">
      <text>
        <r>
          <rPr>
            <sz val="9"/>
            <color indexed="81"/>
            <rFont val="Tahoma"/>
            <family val="2"/>
          </rPr>
          <t>La idea es que este se incluya solo si el cobeneficio es en adaptación para que en el transcurso de la ficha se describa adecudamente, con el fin de no duplicar medidas</t>
        </r>
      </text>
    </comment>
    <comment ref="D21" authorId="1" shapeId="0">
      <text>
        <r>
          <rPr>
            <sz val="9"/>
            <color indexed="81"/>
            <rFont val="Tahoma"/>
            <family val="2"/>
          </rPr>
          <t xml:space="preserve">Santiago Uribe Cuentas:
Preocupa las capacidades técnicas, financieras y políticas para gestionar desde el Cambio Climático cuestiones que obedecen más a saneamiento ambiental, que aun se encuentra en un estado muy poco desarrollado en el departamento.  
Deben haber propuestas financieras, fondos internacionales ya comprometidos para que esta idea se materialice y sea viable.
Propongo centralizar la idea a un pilotaje en una de las PTAR del departamento y que este piloto pueda tener replicabilidad en las demás Plantas.
Creo también teneindo en cuenta el Potencial de captura reducido que tiene una PTAR con un relleno sanitario que se prioricen los rellenos sanitarios antes que las PTAR, tal como lo ha hecho el Ministerio de Vivienda Ciudad y Territorio
</t>
        </r>
      </text>
    </comment>
    <comment ref="D26" authorId="2" shapeId="0">
      <text>
        <r>
          <rPr>
            <b/>
            <sz val="9"/>
            <color indexed="81"/>
            <rFont val="Tahoma"/>
            <family val="2"/>
          </rPr>
          <t>Maria Teresa:</t>
        </r>
        <r>
          <rPr>
            <sz val="9"/>
            <color indexed="81"/>
            <rFont val="Tahoma"/>
            <family val="2"/>
          </rPr>
          <t xml:space="preserve">
Valores por validar en territorio</t>
        </r>
      </text>
    </comment>
  </commentList>
</comments>
</file>

<file path=xl/comments6.xml><?xml version="1.0" encoding="utf-8"?>
<comments xmlns="http://schemas.openxmlformats.org/spreadsheetml/2006/main">
  <authors>
    <author>John Manrique</author>
    <author>Maria Teresa</author>
  </authors>
  <commentList>
    <comment ref="E5" authorId="0" shapeId="0">
      <text>
        <r>
          <rPr>
            <sz val="9"/>
            <color indexed="81"/>
            <rFont val="Tahoma"/>
            <family val="2"/>
          </rPr>
          <t>La idea es que este se incluya solo si el cobeneficio es en adaptación para que en el transcurso de la ficha se describa adecudamente, con el fin de no duplicar medidas</t>
        </r>
      </text>
    </comment>
    <comment ref="D26" authorId="1" shapeId="0">
      <text>
        <r>
          <rPr>
            <b/>
            <sz val="9"/>
            <color indexed="81"/>
            <rFont val="Tahoma"/>
            <family val="2"/>
          </rPr>
          <t>Maria Teresa:</t>
        </r>
        <r>
          <rPr>
            <sz val="9"/>
            <color indexed="81"/>
            <rFont val="Tahoma"/>
            <family val="2"/>
          </rPr>
          <t xml:space="preserve">
Valores por validar en territorio</t>
        </r>
      </text>
    </comment>
  </commentList>
</comments>
</file>

<file path=xl/comments7.xml><?xml version="1.0" encoding="utf-8"?>
<comments xmlns="http://schemas.openxmlformats.org/spreadsheetml/2006/main">
  <authors>
    <author>John Manrique</author>
    <author>Maria Teresa</author>
    <author>Carlos Alzate</author>
  </authors>
  <commentList>
    <comment ref="E5" authorId="0" shapeId="0">
      <text>
        <r>
          <rPr>
            <sz val="9"/>
            <color indexed="81"/>
            <rFont val="Tahoma"/>
            <family val="2"/>
          </rPr>
          <t>La idea es que este se incluya solo si el cobeneficio es en adaptación para que en el transcurso de la ficha se describa adecuadamente, con el fin de no duplicar medidas</t>
        </r>
      </text>
    </comment>
    <comment ref="D26" authorId="1" shapeId="0">
      <text>
        <r>
          <rPr>
            <b/>
            <sz val="9"/>
            <color indexed="81"/>
            <rFont val="Tahoma"/>
            <family val="2"/>
          </rPr>
          <t>Maria Teresa:</t>
        </r>
        <r>
          <rPr>
            <sz val="9"/>
            <color indexed="81"/>
            <rFont val="Tahoma"/>
            <family val="2"/>
          </rPr>
          <t xml:space="preserve">
Valores por validar en territorio</t>
        </r>
      </text>
    </comment>
    <comment ref="D37" authorId="2" shapeId="0">
      <text>
        <r>
          <rPr>
            <b/>
            <sz val="9"/>
            <color indexed="81"/>
            <rFont val="Tahoma"/>
            <family val="2"/>
          </rPr>
          <t>Santiago Uribe Cuentas:
Como se reportarán las emisiones? Como es el mvr del la idea?</t>
        </r>
        <r>
          <rPr>
            <sz val="9"/>
            <color indexed="81"/>
            <rFont val="Tahoma"/>
            <family val="2"/>
          </rPr>
          <t xml:space="preserve">
</t>
        </r>
      </text>
    </comment>
  </commentList>
</comments>
</file>

<file path=xl/comments8.xml><?xml version="1.0" encoding="utf-8"?>
<comments xmlns="http://schemas.openxmlformats.org/spreadsheetml/2006/main">
  <authors>
    <author>John Manrique</author>
  </authors>
  <commentList>
    <comment ref="E5" authorId="0" shapeId="0">
      <text>
        <r>
          <rPr>
            <sz val="9"/>
            <color indexed="81"/>
            <rFont val="Tahoma"/>
            <family val="2"/>
          </rPr>
          <t>La idea es que este se incluya solo si el cobeneficio es en adaptación para que en el transcurso de la ficha se describa adecuadamente, con el fin de no duplicar medidas</t>
        </r>
      </text>
    </comment>
  </commentList>
</comments>
</file>

<file path=xl/comments9.xml><?xml version="1.0" encoding="utf-8"?>
<comments xmlns="http://schemas.openxmlformats.org/spreadsheetml/2006/main">
  <authors>
    <author>John Manrique</author>
  </authors>
  <commentList>
    <comment ref="E5" authorId="0" shapeId="0">
      <text>
        <r>
          <rPr>
            <sz val="9"/>
            <color indexed="81"/>
            <rFont val="Tahoma"/>
            <family val="2"/>
          </rPr>
          <t>La idea es que este se incluya solo si el cobeneficio es en adaptación para que en el transcurso de la ficha se describa adecuadamente, con el fin de no duplicar medidas</t>
        </r>
      </text>
    </comment>
  </commentList>
</comments>
</file>

<file path=xl/sharedStrings.xml><?xml version="1.0" encoding="utf-8"?>
<sst xmlns="http://schemas.openxmlformats.org/spreadsheetml/2006/main" count="1615" uniqueCount="738">
  <si>
    <t>Descripción</t>
  </si>
  <si>
    <t>Mitigación al Cambio Climático</t>
  </si>
  <si>
    <t>Medida de mitigación No.</t>
  </si>
  <si>
    <t>Con cobeneficio en Adaptación</t>
  </si>
  <si>
    <t>Sector IPCC</t>
  </si>
  <si>
    <t>Energía</t>
  </si>
  <si>
    <t>Subsector IPCC</t>
  </si>
  <si>
    <t>Actividades de quema de combustible</t>
  </si>
  <si>
    <t xml:space="preserve">Estrategia de la PNCC </t>
  </si>
  <si>
    <t>Desarrollo urbano</t>
  </si>
  <si>
    <t>Plan de Acción Sectorial</t>
  </si>
  <si>
    <t>Transporte</t>
  </si>
  <si>
    <t>Tipo de gas reducido</t>
  </si>
  <si>
    <t>CO2</t>
  </si>
  <si>
    <t>Estado de la medida*</t>
  </si>
  <si>
    <t>Idea de Proyecto</t>
  </si>
  <si>
    <t>Objetivo</t>
  </si>
  <si>
    <t>Alcance geográfico</t>
  </si>
  <si>
    <t>Articulación con procesos existentes</t>
  </si>
  <si>
    <t>Ciencia y tecnología</t>
  </si>
  <si>
    <t>Relación mitigación y/o REDD</t>
  </si>
  <si>
    <t>Potencial de mitigación o REDD</t>
  </si>
  <si>
    <t>Acciones</t>
  </si>
  <si>
    <t>Corto Plazo (2016-2019)</t>
  </si>
  <si>
    <t>Mediano Plazo (2020 - 2013)</t>
  </si>
  <si>
    <t>Largo Plazo (2024-2040/2050)</t>
  </si>
  <si>
    <t xml:space="preserve">Costos </t>
  </si>
  <si>
    <t>Cobeneficios</t>
  </si>
  <si>
    <t>Indicadores de seguimiento (gestión, impacto y producto)</t>
  </si>
  <si>
    <t>Entidades líderes</t>
  </si>
  <si>
    <t>Retos y oportunidades</t>
  </si>
  <si>
    <t>Retos</t>
  </si>
  <si>
    <t>Oportunidades</t>
  </si>
  <si>
    <t>Población beneficiada</t>
  </si>
  <si>
    <t>Inversión a corto plazo</t>
  </si>
  <si>
    <t>Fuentes de financiación identificadas</t>
  </si>
  <si>
    <t>Bibliografía</t>
  </si>
  <si>
    <t>Desarrollo urbano y energético</t>
  </si>
  <si>
    <t>Energía Eléctrica</t>
  </si>
  <si>
    <t>En diseño</t>
  </si>
  <si>
    <t>Desarrollos técnologicos de luminarias y lámparas de mayor eficiencia basadas en fuentes no convencionales de energía.
Se pueden promover grupos de investigación de la academia, que realicen análisis de resultados realizando proyectos pilotos y comparando con áreas de referencia para monitorear ahorros.</t>
  </si>
  <si>
    <t>La disminución en los consumos de energía eléctrica reduce emisiones de GEI.</t>
  </si>
  <si>
    <t>Ambiental</t>
  </si>
  <si>
    <t>Social</t>
  </si>
  <si>
    <t>Económico</t>
  </si>
  <si>
    <t>• Reducción en el consumo de energía eléctrica.
*Reducción de costos de tecnología, creación de opciones y promoción de economías a escala para compra de luminarias.
*Reducción de costos de mantenimiento del alumbrado público.
• Mejoramiento de la imagen urbana y la seguridad de los habitantes.</t>
  </si>
  <si>
    <t>*Número de municipios con proyectos implementados.
*Número lámparas instaladas anualmente con técnología eficiente 
*Número de luminarias basados en fuente no convencional de energía
*kWh ahorrados</t>
  </si>
  <si>
    <t>Metas y resultados esperados</t>
  </si>
  <si>
    <t>*Falta de conocimiento en tecnologías LED y falta de información acerca del desempeño de las tecnologías LED y sus proveedores.
*Compromisos previos contractuales que impiden el desarrollo de los proyectos (contratos de concesión en marcha).
*Capacidad limitada de inversión en alumbrado público por parte de los municipios
*Para la prestación del servicio de alumbrado público, el municipio debe garantizar el suministro de la energía eléctrica; para lo cual el mecanismo contemplado en la regulación, es la constitución de un Contrato de Prestación del Servicio entre el municipio y el operador de red o comercializador, en este contrato el cliente es el municipio
Desde el punto de vista técnico, y considerando el diseño, construcción, mantenimiento y gestión del alumbrado público, una importante referencia técnica es la Norma Técnica Colombiana NTC 900 “Reglas generales y especificaciones para el alumbrado público 2006-10-25”; la cual contiene información detallada respecto a los requisitos de niveles de iluminación, y las metodologías para medir y evaluar.
*En una instalación nueva, los componentes de una luminaria se encuentran limpios, los contactos eléctricos bien ajustados y los equipos en el inicio de su vida útil. Pero, conforme avanza el tiempo de operación, una instalación de alumbrado público esta expuesta a la contaminación ambiental, a vibraciones y efectos de tipo eléctrico (como variación en la tensión de alimentación proveniente de la red), los cuales generan deterioro en los componentes, en el conjunto óptico de las luminarias y en la reducción de los niveles de iluminación.</t>
  </si>
  <si>
    <t>Adaptación al Cambio Climático</t>
  </si>
  <si>
    <t>Medida de adaptación No.</t>
  </si>
  <si>
    <t>Línea Estratégica del PICC</t>
  </si>
  <si>
    <t>Enfoque</t>
  </si>
  <si>
    <t>AbI</t>
  </si>
  <si>
    <t>Área Especial</t>
  </si>
  <si>
    <t>Amenaza</t>
  </si>
  <si>
    <t>Descripción de la medida</t>
  </si>
  <si>
    <t>Departamental</t>
  </si>
  <si>
    <t>Objetivo de adaptación</t>
  </si>
  <si>
    <t>Costos</t>
  </si>
  <si>
    <t>Con cobeneficio en Mitigación</t>
  </si>
  <si>
    <t>Articulación con procesos y políticas existentes</t>
  </si>
  <si>
    <t>AFOLU</t>
  </si>
  <si>
    <t>Ganadería</t>
  </si>
  <si>
    <t>Agropecuario</t>
  </si>
  <si>
    <t>CO2, CH4, N2O</t>
  </si>
  <si>
    <t>Mejorar la eficiencia de la producción ganadera mediante la aplicación de prácticas compatibles con el clima que aumenten la productividad y protejan los ecosistemas</t>
  </si>
  <si>
    <t>Mediano Plazo (2020 - 2023)</t>
  </si>
  <si>
    <t>AbT</t>
  </si>
  <si>
    <t>Las mejoras en energéticas de las edificaciones turísticas ayudará a reducir las emisiones de CO2 y la presión sobre el recurso hídrico en caso que se decidan aplicar energías alternativas no convencionales. Adicionalmente, el mejor manejo de los residuos sólidos y vertimientos disminuirá considerablemente las emisiones de CH4, permitiendo también generar nuevas fuentes de energía en caso que el sector crea conveniente.</t>
  </si>
  <si>
    <t xml:space="preserve">Implementar el procedimiento de monitoreo, verificación y reporte de las medidas. </t>
  </si>
  <si>
    <t xml:space="preserve">Disminución del fenómeno de islas de calor. Menores   emisiones de gases efecto invernadero por mejoras tecnológicas incluyendo el aire acondicionado. </t>
  </si>
  <si>
    <t>Iluminación potencial de reducción de consumo energético de 80%:  mitigación  13 KTon CO2/año
Aire Acondicionado potencial de reducción de consumo energético de 40%: mitigación  6 KTon CO2/año
A.C.S potencial de reducción de consumo energético de 30%: mitigación  18 KTon CO2/año</t>
  </si>
  <si>
    <t xml:space="preserve">Fondo Nacional de Turismo FONTUR, recursos de cooperación Internacional </t>
  </si>
  <si>
    <t>Desarrollo urbano e infraestructura</t>
  </si>
  <si>
    <t>Vivienda y Desarrollo Territorial</t>
  </si>
  <si>
    <t>*Reducción en consumos y facturación en energía eléctrica y agua</t>
  </si>
  <si>
    <t>Registros de Formulario Único Nacional de Licencias Urbanísticas que incluyen conceptos de construcción sostenible</t>
  </si>
  <si>
    <t>Eje</t>
  </si>
  <si>
    <t>MEDIDAS</t>
  </si>
  <si>
    <t>AbC</t>
  </si>
  <si>
    <t>Tierra</t>
  </si>
  <si>
    <t>MEDIDAS DE MITIGACIÓN Y ADAPTACIÓN PLAN INTEGRAL DE CAMBIO CLIMÁTICO DE QUINDÍO</t>
  </si>
  <si>
    <t>Ficha 1. Quindío Te Quiero Limpio</t>
  </si>
  <si>
    <t>Variable</t>
  </si>
  <si>
    <t>Valor</t>
  </si>
  <si>
    <t>Unidades</t>
  </si>
  <si>
    <t>Año</t>
  </si>
  <si>
    <t>Proyeccion residuos (Ton)</t>
  </si>
  <si>
    <t>Proyeccion emisiones (GgCO2)</t>
  </si>
  <si>
    <t>Organicos evitados en rellenos</t>
  </si>
  <si>
    <t>Reciclables evitados en rellenos</t>
  </si>
  <si>
    <t>Emisiones evitadas por aprovechamiento de residuos (GgCO2)</t>
  </si>
  <si>
    <t>Cantidad de residuos generados  en la Línea Base @2013</t>
  </si>
  <si>
    <t>Ton</t>
  </si>
  <si>
    <t>% residuos biodegradables</t>
  </si>
  <si>
    <t>% residuos reciclables</t>
  </si>
  <si>
    <t>No biodegradable/No reciclable</t>
  </si>
  <si>
    <t xml:space="preserve">Especial </t>
  </si>
  <si>
    <t>Varios (huesos, PVC, Costales)</t>
  </si>
  <si>
    <t>Cantidad orgánicos</t>
  </si>
  <si>
    <t>Cantidad reciclables</t>
  </si>
  <si>
    <t>Proyeccion de crecimiento anual</t>
  </si>
  <si>
    <t>Tasa de crecimiento de emisiones</t>
  </si>
  <si>
    <t>4.A - Eliminación de desechos sólidos según INGEI @2010</t>
  </si>
  <si>
    <t>Gg CO2 e</t>
  </si>
  <si>
    <t>Meta residuos organicos aprovechados</t>
  </si>
  <si>
    <t>Meta residuos reciclables aprovechados</t>
  </si>
  <si>
    <t>Promedio anual (GgCO2e)</t>
  </si>
  <si>
    <t>Ficha 2. Movilidad Sostenible en Armenia y Ficha 3. Eco-conducción</t>
  </si>
  <si>
    <t>Total @2030 (GgCO2e)</t>
  </si>
  <si>
    <t>Datos</t>
  </si>
  <si>
    <t>Numero de viajes/ día</t>
  </si>
  <si>
    <t>Proyección emisiones (GgCO2)</t>
  </si>
  <si>
    <t>Reducción de emisiones STEP Armenia (GgCO2)</t>
  </si>
  <si>
    <t>Bus Transporte Público</t>
  </si>
  <si>
    <t>Taxi</t>
  </si>
  <si>
    <t>Emisiones sin eco-conducción Bus (Gg CO2)</t>
  </si>
  <si>
    <t>Ahorro emisiones eco-conducción Bus (aumento 10% rendimiento)</t>
  </si>
  <si>
    <t>Emisiones sin eco-conducción Taxi (Gg CO2)</t>
  </si>
  <si>
    <t>Ahorro emisiones eco-conducción Taxi (aumento 10% rendimiento)</t>
  </si>
  <si>
    <t>Distribución de viajes peatonal</t>
  </si>
  <si>
    <t>Viajes/día</t>
  </si>
  <si>
    <t>Distribución viajes Transporte público colectivo</t>
  </si>
  <si>
    <t>Distribución viajes transporte privado</t>
  </si>
  <si>
    <t>Disctribución viajes taxi</t>
  </si>
  <si>
    <t>Distribución viajes moto</t>
  </si>
  <si>
    <t>Distribución viajes bicicleta</t>
  </si>
  <si>
    <t>Número de vehiculos matriculados en Armenia  (carros de servicio público y particular) @2014</t>
  </si>
  <si>
    <t>Número de motos matriculadas en Armenia @ 2014</t>
  </si>
  <si>
    <t>Numero de vehiculos del departamento que circulan por Armenia</t>
  </si>
  <si>
    <t>Numero de motos del departamento que circulan por Armenia</t>
  </si>
  <si>
    <t>Número de vehículos de transporte público</t>
  </si>
  <si>
    <t>Número de Taxis (2,85% de los vehiculos que transitan en la ciudad)</t>
  </si>
  <si>
    <t>Emisiones según INGEI</t>
  </si>
  <si>
    <t>GgCO2</t>
  </si>
  <si>
    <t>Rendimiento automóvil gasolina</t>
  </si>
  <si>
    <t>Km/gal</t>
  </si>
  <si>
    <t>Rendimiento automóvil diesel</t>
  </si>
  <si>
    <t>Rendimiento automóvil gas</t>
  </si>
  <si>
    <t>Km/m3</t>
  </si>
  <si>
    <t>Rendimiento Moto gasolina</t>
  </si>
  <si>
    <t>Rendimiento Bus diesel</t>
  </si>
  <si>
    <t>Taxi Gasolina</t>
  </si>
  <si>
    <t>Red Vial Básica de la ciudad de Armenia</t>
  </si>
  <si>
    <t>Km</t>
  </si>
  <si>
    <t>Reducción esperada del parque automotor en Armenia</t>
  </si>
  <si>
    <t>Aumento del rendimiento por eco-conducción</t>
  </si>
  <si>
    <t>Viaje promedio día Flota Bus Transporte Público</t>
  </si>
  <si>
    <t>Viaje/Km-bus-día</t>
  </si>
  <si>
    <t>Viaje promedio día Taxi</t>
  </si>
  <si>
    <t>Viaje/Km-taxi-día</t>
  </si>
  <si>
    <t>Crecimiento flota Bus</t>
  </si>
  <si>
    <t>Crecimiento flota taxi</t>
  </si>
  <si>
    <t>Ficha 5. Manejo y tratamiento de AR</t>
  </si>
  <si>
    <t>Cambio en emisiones por aumento en la cobertura de PTARs (GgCO2)</t>
  </si>
  <si>
    <t>Reducción de emisiones (GgCO2)</t>
  </si>
  <si>
    <t>Consumos de electricidad en PTARs (Kwh)</t>
  </si>
  <si>
    <t>Ahorros por eficiencia energética 20% (Kwh)</t>
  </si>
  <si>
    <t>Reducción de emisiones por eficiencia energética en PTARS (GgCO2e)</t>
  </si>
  <si>
    <t>4D1 Emisiones por Tratamiento y eliminación de AR Domésticas según INGEI</t>
  </si>
  <si>
    <t>GgCO2e</t>
  </si>
  <si>
    <t>Cobertura Linea Base: Buenavista, Salento y La Tebaida cuentan con sistemas de tratamiento de aguas residuales</t>
  </si>
  <si>
    <t>Cobertura que debe ampliarse para el tratamiento de las aguas residuales</t>
  </si>
  <si>
    <t>Ampliación de cobertura @ 2023</t>
  </si>
  <si>
    <t>Ampliación de cobertura @ 2030</t>
  </si>
  <si>
    <t>Consumo energético en PTARs aeróbicas pequeñas, con capacidad de entre 1.000 y y 5.000 p.e</t>
  </si>
  <si>
    <t>KWh/año.</t>
  </si>
  <si>
    <t>p.e.: poblador equivalente</t>
  </si>
  <si>
    <t>gDBO/día</t>
  </si>
  <si>
    <t>Ahorros por eficiencia energética</t>
  </si>
  <si>
    <t>Factor emision SIN.  Resolución No. 91304 del 25 de noviembre de 2014</t>
  </si>
  <si>
    <t>Ton CO2/MWh</t>
  </si>
  <si>
    <t>Ficha 6. Iluminación eficiente y renovable</t>
  </si>
  <si>
    <t>Numero de lamparas para reconversión en Armenia tecnologia Sodio</t>
  </si>
  <si>
    <t>Lámparas de sodio</t>
  </si>
  <si>
    <t>Proyección crecimiento consumo electricidad (kWh)</t>
  </si>
  <si>
    <t>Ahorros por eficiencia energética 1% anual (Kwh)</t>
  </si>
  <si>
    <t>Ahorros acumulados (Kwh)</t>
  </si>
  <si>
    <t>Reducción de emisiones por eficiencia energética en alumbrado público (GgCO2e)</t>
  </si>
  <si>
    <t>Lamparas para reconvertir en Armenia corto plazo por tecnología LED</t>
  </si>
  <si>
    <t>Lámparas LED</t>
  </si>
  <si>
    <t>Consumos de electricidad por concepto "otros" en el SUI para Quindío</t>
  </si>
  <si>
    <t>kWh</t>
  </si>
  <si>
    <t>Ahorros esperados por eficiencia energética (acumulada 1% anual)</t>
  </si>
  <si>
    <t xml:space="preserve">Tasa de crecimiento </t>
  </si>
  <si>
    <t>Ficha 7. Vivienda sostenible</t>
  </si>
  <si>
    <t>Desarrollos de nuevas viviendas VIS</t>
  </si>
  <si>
    <t>Desarrollos de nuevas viviendas VIP</t>
  </si>
  <si>
    <t>Consumos electricidad VIS (kWh)</t>
  </si>
  <si>
    <t>Consumos electricidad VIP (kWh)</t>
  </si>
  <si>
    <t>Consumos acumulados electricidad (kWh)</t>
  </si>
  <si>
    <t>Ahorros por eficiencia energética en viviendas (kWh)</t>
  </si>
  <si>
    <t xml:space="preserve"> Consumo promedio vivienda tipo VIS para clima templado</t>
  </si>
  <si>
    <t>kWh/m2-año</t>
  </si>
  <si>
    <t xml:space="preserve"> Consumo promedio vivienda tipo VIP para clima templado</t>
  </si>
  <si>
    <t>Tamaño promedio casas VIP y VIS</t>
  </si>
  <si>
    <t>m2</t>
  </si>
  <si>
    <t>Consumos de electricidad para estratos 1 según SUI para 2015</t>
  </si>
  <si>
    <t>Consumos de electricidad para estratos 2 según SUI para 2015</t>
  </si>
  <si>
    <t>Ahorros esperados por eficiencia energética</t>
  </si>
  <si>
    <t>Tasa de crecimiento emisiones energía</t>
  </si>
  <si>
    <t>Número de viviendas para el cuatrenio (2016-2019) en Armenia (Plan de Desarrollo)</t>
  </si>
  <si>
    <t>Déficit departamental de vivienda según Modelo de Ocupación del Territorio</t>
  </si>
  <si>
    <t>Desarrollos viviendas VIP</t>
  </si>
  <si>
    <t>Desarrollos viviendas VIS</t>
  </si>
  <si>
    <t>Departamento de Quindío</t>
  </si>
  <si>
    <t>Si</t>
  </si>
  <si>
    <t>No</t>
  </si>
  <si>
    <t>X</t>
  </si>
  <si>
    <t>Residuos</t>
  </si>
  <si>
    <t>Eliminación de desechos sólidos</t>
  </si>
  <si>
    <t>Desarrollo rural y urbano</t>
  </si>
  <si>
    <t>Residuos y Aguas residuales</t>
  </si>
  <si>
    <t>CO2, CH4</t>
  </si>
  <si>
    <t>Aprovechamiento del 18% de los residuos reciclables y organicos al 2030 para disminuir la cantidad que llegan a los rellenos sanitarios del departamento.
Esta medida hace parte del eje estratégico Ciudad y Territorio en el marco del Plan Integral de Cambio Climático del Quindío.</t>
  </si>
  <si>
    <t>Busca mejorar la eficiencia en el manejo de los residuos sólidos a través de estrategias para reducir, reusar y reciclar lo que permitirá además disminuir al máximo la disposición de residuos sólidos en rellenos sanitarios según experiencias en países europeos.
Los Planes de Gestión Integral de Residuos Sólidos (PGIRS) son el marco de acción para la separación, recolección selectiva, aprovechamiento y disposición final adecuada, considerando la minimización de emisiones de GEI en toda la cadena de gestión de residuos. 
Los residuos sólidos urbanos y rurales contienen corrientes de residuos reciclables, orgánicos y peligrosos. Los residuos reciclables puede consistir en una variedad de materiales tales como papel, cartón, vidrio, plásticos, neumáticos, metálicos, entre otros. Los residuos orgánicos se refieren a restos de frutas, verduras y alimentos.
El compostaje consiste en el aprovechamiento de residuos orgánicos. Es la mezcla de materia orgánica en descomposición en condiciones aeróbicas que se emplea para mejorar la estructura del suelo y proporcionar nutrientes. Los residuos se descomponen en CO2, agua y abono. Además, se produce almacenamiento de carbono también en el compost residual. El proceso destruye los patógenos, minimiza olores y reduce el potencial de atracción de vectores. Cabe resaltar que con la recoleccion selectiva de residuos orgánicos podría reducir el 60% de la cantidad de residuos que entran a los sitios de disposición final.
Actualmente, el departamento aporta 127,45 Giga gramos de CO2 equivalente  generados por la disposición de los residuos sólidos en los dos rellenos sanitarios. Esto representa el 19% de las emisiones del departamento.</t>
  </si>
  <si>
    <t>Investigación y desarrollo para determinar la factibilidad de la implementación de tecnologías para el tratamiento y aprovechamiento de residuos de materiales reciclables y/o orgánicos.  Se consideran que se pueden evaluar tecnologías como procesos de biodigestión para generación de energía eléctrica a partir de residuos orgánicos en grandes centrales de abastos, la generación de combustibles derivados de residuos (RFD), pirolisis, gasificación de biomasa, entre otros.
Desarrollo de aplicación informáticas que facilite la ubicación de los centros de acopio y gestión de los residuos reciclables y orgánicos a nivel departamental.</t>
  </si>
  <si>
    <t>Relación mitigación</t>
  </si>
  <si>
    <t>La minimización de residuos orgánicos y reciclables en los sitios de disposición final contribuye a disminuir las emisiones de gases de efecto invernadero.</t>
  </si>
  <si>
    <t>Se estima que esta medida presenta un potencial de reducción de emisiones de 20,96GgCO2/ año.
La reducción de emisiones acumulada del 2017-2030 se estima en 293,45 Gg CO2</t>
  </si>
  <si>
    <t>1) Continuar la implementación del 100% de los PGIRS de todos los municipios del departamento implementados
2) 100% de los municipios con PMIRS en formulación e implementación en las instituciones, parques temáticos, conjuntos residenciales, empresas y conglomerados comerciales.
3) Replicar los casos exitosos que se han adelantado en el departamento y evaluar los aspectos a mejorar para tenerlos en cuenta como lecciones aprendidas en la implementación de nuevos proyectos.</t>
  </si>
  <si>
    <t>PDD Quindio: Subprograma Generación de entornos favorables y sostenibilidad ambiental: % presupuesto 12.469.022.275 (por confirmar valor exacto)
FICHA DE PROYECTO 17 Modelo de Ocupación del Territorio  US$40.000.000 (Horizonte 2027)</t>
  </si>
  <si>
    <t>Co-beneficios</t>
  </si>
  <si>
    <t>*Reducción y optimización del tratamiento de gases y lixiviados en los rellenos sanitarios.
*Aumento de la vida util de los actuales rellenos sanitarios.
* El compostaje contribuye a la capacidad de intercambio catiónico del suelo, a la retención de los nutrientes.
* Mejora la productividad y la sostenibilidad de los agroecosistemas
*Disminución de los efluentes que contaminan suelo, agua y aire.</t>
  </si>
  <si>
    <t>*Mejoramiento de la calidad de vida de los recuperadores y personas involucradas
*Procesos de inclusion social y formalización de recuperadores
*Encadenamiento de redes locales de reciclaje
*Generación de empleo. Se dice que el procesamiento de residuos genera hasta 36 puestos de trabajo.</t>
  </si>
  <si>
    <t>*Reducción de costos asociados al manejo de residuos
* Reducción en consumos de energía asociados al aprovechamiento de materias primas
*Ahorros por el uso de compost y materiales reciclaje en procesos productivos
* Nuevas actividades económicas relacionadas con la producción de compost y fertilizantes</t>
  </si>
  <si>
    <t>Tasa de reciclaje del departamento (valores anuales)
Cantidad de compost producido (Valores anuales)
Cantidad de residuos sólidos producidos anualmente en el departamento
Cantidad de residuos sólidos dispuestos anualmente en los rellenos sanitarios del departamento
Porcentaje de residuos que son aprovechados / total de residuos generados
Producción de abonos (t, m3). Valores anuales</t>
  </si>
  <si>
    <t>Largo Plazo (2024-2030)</t>
  </si>
  <si>
    <t>Toda la población del departamento del Quindío con mayor incidencia en población vulnerable como recuperadores y actores del posconflicto.</t>
  </si>
  <si>
    <t>Ministerio de Vivienda, Ciudad y Territorio, PAS residuos y aguas residuales, 2015, Bogotá D.C.
Ministerio de Vivienda, Ciudad y Territorio, NAMA de Gestion y Aprovechamiento de Residuos Sólidos. 2015. Bogotá D.C.
Universidad de los Andes, Informe 5 – Informe Final: Fichas de las medidas, 2016, Bogotá DC.
IDEAM, Tercera Comunicación Nacional, Inventario de Gases Efecto Invernadero del Quindío, 2016. Bogotá DC.
Departamento del Quindío. Ministerio de Vivienda, Ciudad y Territorio. Modelo de Ocupación del Territorio. 2012</t>
  </si>
  <si>
    <t>Educación</t>
  </si>
  <si>
    <t xml:space="preserve">Socialización sobre el Manjo Integral de Residuos y las 3Rs en colegios </t>
  </si>
  <si>
    <t>Elaborar y ejecutar una Campaña de difusión sobre consumo responsable y de la importancia del manejo de los residuos sólidos en los doce municipios y con la vinculación de los medios masivos de comunicación del departamento.</t>
  </si>
  <si>
    <t>Capacitar a los operadores para lograr hacer un proceso
más eficiente.</t>
  </si>
  <si>
    <t>El Plan Maestro de Movilidad de Armenia tiene como política la Movilidad Sostenible e Inteligente que le permite dar prelación a la movilidad en el Sistema Estratégico de Transporte Público (SETP) y en otros modos alternativos de transporte como el desplazamiento peatonal, en bicicleta y otros medios no contaminantes. La movilidad sostenible, permite integrar criterios que minimicen los impactos negativos generados por el transporte y maximicen la movilidad. Así mismo, busca equilibrar el costo pagado por los usuarios, derivado de sus desplazamientos, con el costo real en el que se incluyan las implicaciones de su decisión de emprender un viaje y generar contaminación, accidentes, saturación, dado que estas son cubiertas de manera mínima por los agentes generadores. 
Incluye la implementacion de ciclo-rutas, estas pueden ser cualquier carril de una vía pública que ha sido señalizada apropiadamente para este propósito o una vía independiente donde se permite el tránsito de bicicletas. Con las ciclo-rutas se busca generar equilibrio y desincentivar el transporte motorizado para fomentar el desplazamiento a través de ella, además de incentivar la necesidad de fomentar el uso de energías alternativas no contaminantes.
La Red Vial Básica de la ciudad de Armenia, está definida de acuerdo con el Plan Vial, por tres tipos de vías acorde con sus características técnicas y funcionales: vías colectoras (66.4 km), vías secundarias (43.6 km), y vías primarias (50 km), para un total de 160 km utilizadas en su totalidad por el transporte público colectivo.
El total de viajes que se realizan dentro de la ciudad de Armenia es de 359.000 viajes diarios. De dichos viajes, aproximadamente el 37.8% se consideran peatonales, el 35.36% se realiza en transporte público colectivo (buseta), el 11.99% son viajes en transporte privado (carro), el 7.2% se desarrolla a través del servicio de taxi, el 5.68% son viajes realizados en motocicleta y el 1.97% en bicicleta; lo que muestra la trascendencia que adquiere el transporte peatonal y público colectivo TPC, frente a otros modos de transporte, demostrando la necesidad de mejorar la infraestructura de movilidad no solo motorizada (andenes y ciclo vías) y la importancia de la integración entre los diferentes modos. 
En los últimos 10 años, se nota una fuerte presión al sistema de transporte local, dado el incremento exagerado de vehículos particulares (carros y motos) en las vías de la ciudad, a tal grado que en 2004 el parque automotor matriculado en la SETTA era de 7.123 vehículos (carros) y 3.258 motocicletas. A agosto de 2014 el número de vehículos matriculados en la SETTA era de 51.240 vehículos (carros de servicio público y particular) y 27.135 motos, cifras que muestran un incremento del 619.39% en carros y de 732.87% en motos. Se suma que al 2014, los vehículos matriculados en la Secretaria de Tránsito Departamental ascienden a 39.000 (carros de servicio público y particular) y 30.000 motos, de los cuales, aproximadamente el 70% se queda permanentemente circulando en la ciudad. Lo cual daría como resultado 27.300 vehículos y 21.000 motocicletas más.
Las tres empresas que ofertan el servicio de TPC en la ciudad de Armenia, consolidadas a través de la empresa Operadora del Transporte Integrado de Armenia Tinto U.P, cuentan con un parque automotor total de 385 vehículos (busetas y otros vehículos), de los cuales 171 pertenecen a la empresa Buses Armenia S.A. (BASA), 69 a la empresa Transportes Urbanos Ciudad Milagro S.A. (TUCM) y 145 vehículos a la Cooperativa de Buses Urbanos del Quindío Ltda. (Cooburquin). Las tres empresas permanentemente renuevan la flota de buses, por lo cual la edad promedio del parque automotor no supera los seis años de uso.
Con relación a los taxis, según la SETTA, en la ciudad de Armenia el servicio público individual está siendo prestado por 8 empresas, las cuales tiene en circulación alrededor de 2239 taxis, equivalentes al 2.85% del total de carros que transitan en la RVB de la ciudad. Este parque automotor se encuentra renovado en un 80%, por tanto, el servicio es prestado en vehículos con un buen factor de calidad. 
El departamento aporta 295,63 Giga gramos de CO2 equivalente generados por el transporte terrestre. Este sector representa el 45% de las emisiones del departamento, las más significativas en comparación con los demás sectores.</t>
  </si>
  <si>
    <t>Municipio de Armenia con influencia en los municipios adelaños como Calarcá y Circasia.</t>
  </si>
  <si>
    <t>Plan Maestro de Movilidad de Armenia 
Documento CONPES 3572 SISTEMA ESTRATÉGICO DE TRANSPORTE PÚBLICO DE PASAJEROS PARA LA CIUDAD DE ARMENIA (AMABLE)
NAMA de Transporte No Motorizado
NAMA de Desarrollo Orientado al Transporte</t>
  </si>
  <si>
    <t>Desarrollos tecnológicos de vehiculos que emplean combustibles limpios tales como electricidad, mezcla de combustibles. 
Desarrollos de la normatividad y tecnología para la implementación de electrolineras.
Modos de transporte no motolizados con desarrollos nacionales.
Actualmente, las mezclas de bio-gasolina (Gasolina+ etanol) en Colombia se encuentran E8 en el centro-oriente del país y, en el occidente, E10. (E= Etanol  y el Numero es el % de mezcla) y para biodiesel se mezcla B7 en el centro-oriente del país y, en el resto, B10. Continuamente se realizan procesos de investigación y desarrollo para aumentar los porcentajes de mezcla de estos biocombustibles y/o para producirlos a partir de otros cultivos energéticos como la yuca amarga, la higerilla, entre otros.
Desarrollo de aplicaciones web sobre ciclo rutas, horarios, rutas y estaciones del sistema de trasporte público y circuitos peatonales.</t>
  </si>
  <si>
    <t>La movilidad sostenible permite a las personas reducir su tota de kilometros recorridos por vehiculo (VKT, por sus siglas en inglés), realizados en vehiculos privados,  aumentando su participación en viajes en transporte público y sistemas no motorizados como bicicletas o el desplazamiento peatonal. Al reducir el numero de kilometros recorridos por vehiculos se generan menos emisiones de GEI.
Las reducciones estimadas en el VKT será un reflejo de los cambios de la participación modal y en la duración de los viajes así como aumentos en la realización de viajes no motorizados.</t>
  </si>
  <si>
    <t>Se estima que esta medida presenta un potencial de reducción de emisiones de 15,02GgCO2/ año.
La reducción de emisiones acumulada del 2017-2030 se estima en 210,31 Gg CO2</t>
  </si>
  <si>
    <t xml:space="preserve">1) Actualización de el  Plan de Ordenamiento Territorial considerando el modelo de ciudades compactas y sostenibles y definir sus planes de movilidad articulados a los sistemas de transporte masivo
2) Actualizar la encuesta Origen-Destino para la ciudad de Armenia  
3) Establecer los macroproyectos urbanos sobre los corredores del sistema, de tal forma que se identifiquen
proyectos complementarios como espacio público, ciclorutas, circuitos viales, entre otras articulados con proyectos públicos y privados para vivienda social, equipamientos colectivos, oficinas, comercios y servicios.
</t>
  </si>
  <si>
    <t>1) Replicar el modelo de movilidad sostebible en Calarcá, Circasia y La Tebaida, ciuidades resentativas en el departamento por sus dinámicas económicas y sociales.</t>
  </si>
  <si>
    <t xml:space="preserve">*Reducción de viajes en vehículos particulares motorizados
* Construcción de infraestructura de larga duración que promueve el transporte no motorizado
*Calidad de vida, equidad social y reducción del riesgo y de la dependencia energética.
*Permitirá a la población del municipio de Armenia, contar con servicio de transporte de calidad, oportuno, confiable, con condiciones de accesibilidad, con costos acordes, y eficiente en la prestación del servicio. </t>
  </si>
  <si>
    <t>*Menos energía para los servicios de transporte.
*Menos recursos economicos invertidos en transporte por parte de las personas.
*En la medida en que se racionalice el uso de la infraestructura tanto en vías como en espacio público en general, se podrá invertir recursos que hoy se destinan a la recuperación de la malla vial a otras necesidades de la población, permitiendo tener mejores condiciones de vida urbana.</t>
  </si>
  <si>
    <t>*Propiedad de vehiculos per capita
*VKT percápita
*Distribución entre transporte publico, privado y no motorizado</t>
  </si>
  <si>
    <t>Reducir el 3% de las emisiones de la línea de base.
Por definir</t>
  </si>
  <si>
    <t xml:space="preserve">La ciudad de Armenia, capital del departamento, está localizada estratégicamente en el eje cafetero y eje del turismo de la región centro occidental del país. Concentra el 52% de la población del departamento. Esta posición geopolítica, igualmente le permite que en el contexto regional y nacional, la ciudad establezca un conjunto de servicios estratégicos al comercio internacional del país.
Actualmente, el gobierno nacional, a través del Ministerio de Transporte se encuentra apalancando un programa de bicicletas públicas en las ciudades y Armenia fue seleccionada para el apoyo.
</t>
  </si>
  <si>
    <t xml:space="preserve">Población propia y flotante del municipio de Armenia </t>
  </si>
  <si>
    <t>Publicos: Municipio de Armenia. Secretaría de Tránsito y Transporte de Armenia, SETTA
Privados: Empresas prestadoras del servicio de transporte público.</t>
  </si>
  <si>
    <t>Ministerio de Transporte, PAS transporte, 2015, Bogotá D.C.
Ministerio de Transporte, NAMA de Desarrollo Orientado al Transporte. 2015. Bogotá D.C.
Universidad de los Andes, Informe 5 – Informe Final: Fichas de las medidas, 2016, Bogotá DC.
IDEAM, Tercera Comunicación Nacional, Inventario de Gases Efecto Invernadero del Quindío, 2016. Bogotá DC.
Departamento del Quindío, Decreto 093 de 2010, Plan Maestro de Movilidad en su Fase 1. 2009. Armenia
Departamento Nacional de Planeación. Documento CONPES 3572. SISTEMA ESTRATÉGICO DE TRANSPORTE PÚBLICO DE
PASAJEROS PARA LA CIUDAD DE ARMENIA. 2009. Bogotá DC
Ministerio de Transporte. Proyecto piloto de bicicletas públicas. 2016
González, S, Ramírez L. y Tobón M. (2014). Caracterización del sistema de transporte del municipio de Armenia – Quindío según el esquema de manhei. Contexto 3, 9-23
Departamento del Quindío. Ministerio de Vivienda, Ciudad y Territorio. Modelo de Ocupación del Territorio. 2012</t>
  </si>
  <si>
    <t>Se plantea el logro de una mejora del 10% en el rendimiento de combustible como resultado de programas de capacitación en conducción verde en los sistemas de transporte público de pasajeros municipales e intermunicipales y de carga.</t>
  </si>
  <si>
    <t>Departamental iniciando por Armenia y posteriormente replicando la medida a los otros municipios.</t>
  </si>
  <si>
    <t>La medida se articula con el NAMA: Mejoramiento Integrado del Sector Transporte de Carga por Carretera en Colombia y el PAS de transporte</t>
  </si>
  <si>
    <t>Para monitorear el impacto de la Eco-conducción, será necesario definir un sistema de telemetría que permita monitorear los vehiculos que han sido incluidos en el programa de eco-conducción para verificar los rendimientos antes y despúes. Esto permitirá conocer los ahorros de combustibles, de mantenimientos e identificar los conductores que tienen mejor desempeño para que sean considerados en el programa de incentivos.</t>
  </si>
  <si>
    <t>Las adopción de buenas prácticas en la conducción vehicular reduce los consumos de combustibles lo que a su vez se refleja en una reducción de emisiones de GEI.</t>
  </si>
  <si>
    <t>Se estima que esta medida presenta un potencial de reducción de emisiones por prácticas de eco-conducción en Taxis y Buses de Transporte Público es 0,09 GgCO2/ año en promedio.
La reducción de emisiones acumulada del 2017-2030 se estima en 1,25Gg CO2</t>
  </si>
  <si>
    <t xml:space="preserve">Parte I: Programa de conducción Verde: 
1) Estructurar programa de conducción verde en para las empresas de transporte publico de pasajeros y carga del municipio de Armenia.
2) Buscar financiamiento para el programa de conducción verde, confirmar las metas.
3) Construir capacidades para impartir entrenamiento a escuelas de conducción,
</t>
  </si>
  <si>
    <t xml:space="preserve">1) Establecer un incentivo para que los conductores se capaciten y apliquen las técnicas de eco-conducción.  Este incentivo puede ser un reconocimiento como el Conductor del Año, con premios y divulgación de su buena gestión. El programa de incentivos será basado en los resultados de conducción eficiente y ahorro de combustible.
2) Verificar capacidades en escuelas de conducción, para conducción verde y establecer este tipo de conducción como obligatorio en los programas de conducción de las escuelas.
3) Extender capacidades de conducción verde a operadores de los sistemas de transporte de pasajeros de los otros municipios diferentes de Armenia, como una capacidad y competencia estandar de todos los conductores.
4) Establecer mecanismo de verificación de la medida.
</t>
  </si>
  <si>
    <t xml:space="preserve">1) Evaluar mecanismo de verificación y realizar ajustes 
2) Establecer evaluación bianual del resultado de la medida.
</t>
  </si>
  <si>
    <t>El costo de capacitar a los conductores en eco-conducción es de US $100/conductor nuevo capacitado según estudios del TNO (Dutch Organization for Applied Scientific Research) (TNO Science and Industry, 2006) (Schroten, van Essen, Warringa, Bolech, Smokers, &amp; Fraga, 2012).  El costo de capacitar a conductores existentes, como resultado de un programa departamental puede ser inferior a un euro por persona, este costos haría parte del programa de capacitación y fortalecimiento que asumen las entidades en el departamento del Quindío  El costo de monitorear la medida, se calcula en EUR $0,10 por conductor capacitado.</t>
  </si>
  <si>
    <t>Reducción de emisiones de material particulado (PM2.5), aerosoles dentro de los cuales puede encontrarse el carbono negro, el plomo (Pb). Tambien se reducen otros gases como el óxido de azufre (SOx); hidrocarburos (HC), Oxido Nítrico (NOx). La disminución de estos contaminantes genera beneficios en la calidad del aire local.</t>
  </si>
  <si>
    <t xml:space="preserve"> Mejoras en calidad de vida por reducción de gases y particulados, que producen enfermedades respiratorias, en los ojos y reducción de sustancias cancerígenas derivadas de la combustión de hidrocarburos.
Reduccion de los niveles de accidentalidad en las vías al mejorar las prácticas de conducción.</t>
  </si>
  <si>
    <t xml:space="preserve">Menores costos asociados a la eficiencia del sector (reducción en costos de combustible), menores costos de atención en salud por enfermedades respiratorias agudas, en los ojos y piel.
</t>
  </si>
  <si>
    <t>Número de conductores capacitados en eco-conducción
% respecto al total de licencias de conducción expedidas;</t>
  </si>
  <si>
    <t>Por definir</t>
  </si>
  <si>
    <t xml:space="preserve">
Es excelente mover el beneficio económico que obtienen los conductores al reducir sus cuentas de gasto en combustible.</t>
  </si>
  <si>
    <t>Se beneficia la población en general del departamento, por la reducción en gases contaminantes, pero además los propietarios de vehiculos que realizan la eco- conducción y cambio de tecnología que consume menos combustible líquido, por la reducción del gasto en gasoina y diesel.</t>
  </si>
  <si>
    <t>Ministerio de Transporte. NAMA Mejoramiento Integrado del Sector Transporte de Carga por Carretera en Colombia
PRODUCTOS ANALÍTICOS PARA APOYAR LA TOMA DE DECISIONES SOBRE ACCIONES DE MITIGACIÓN A NIVEL SECTORIAL, SECTOR TRANSPORTE, Preparado para Programa de las Naciones Unidas para el Desarrollo en Colombia, Ministerio de Ambiente y Desarrollo Sostenible.
Ficha No. 35 de Upstream analytical work to support development of policy options for mid- and long-term mitigation objectives in Colombia, Universidad de los Andes.
PLAN DE ACCIÓN SECTORIAL DE MITIGACIÓN (PAS) SECTOR TRANSPORTE, Estrategis de Desarrollo Bajo en Carbono</t>
  </si>
  <si>
    <t>Desarrollo rural y energético</t>
  </si>
  <si>
    <t>Departamental iniciando en las áreas protegidas (DMI Salento, Chili-Barragán, Génova, Barbas Bremen)</t>
  </si>
  <si>
    <t>La tecnología de las estufas eficientes que se va a escoger debe ser desarrollada con la comunidad o seleccionada  teniendo en cuenta una tecnología ya probada y utilizada en otros proyectos.
El país  ha tenido experiencia con varios modelos que han sido diseñados para diferentes regiones; experiencia que sirve de base del conocimiento.
La tecnología seleccionada deberá estar acompañada de la siguiente información necesaria para  garantizar la efectividad de la medida (MADS, 2016): 
* Consumo energético (combustible): el consumo energético se declara en función de la cantidad de leña necesaria para realizar la cocción de los alimentos. Es recomendable que se exprese en kg de leña por día por familia ya que ésta ha sido la unidad utilizada durante el sondeo realizado en el país.
* Cálculo del estimado de la reducción de emisiones. este componente también puede ser medido como: mejora en la calidad del aire medida después de la implementación del proyecto.
* Características de instalación y de operación: el fabricante debe proveer las instrucciones de instalación y de operación que hagan posible la correcta instalación y manejo de las estufas asegurando que sus coeficientes de eficiencia se mantengan según lo previsto en los puntos anteriores. Estas instrucciones deben estar escritas en un lenguaje sencillo y deben proveer pasos gráficos que permitan que las estufas del mismo modelo sean instaladas o construidas bajo la mayor uniformidad posible.</t>
  </si>
  <si>
    <t xml:space="preserve">La reducción de GEI, se relaciona con la disminución de consumo de leña y por la captura de carbono de los bancos leñeros asociados, que proveen el combustible de biomasa para la estufa. </t>
  </si>
  <si>
    <t>Se toma el valor de consumo promedio de 6,2 Tn leña/año por estufa (familia), estudio realizado por Fundación Natura. El factor de emisión de CO2 (1,84 KgCO2/Kg de leña), suministrado por la UPME (FECOC).  En las estufas diseñadas y construidas por la misma Fundación, se tiene una reducción de consumo entre 15 y 20%.
Tomado el 20%, se tendría una disminución de 6,2*0,2= 1,24 Tn Leña
Reducción emisión CO2 = 1.240 Kg Leña* 1,84 KgCO2/Kg leña = 2.281 KgsCO2, aprox 2,5 TnCO2. Para las 20 estufas se tendría: 50 TnCO2/año
Vida útil del proyecto: 10 años. Reducción de emisiones de GEI: 500 TnCO2.
Nota: En el potencial de reducción, se puede tener en cuenta la reducción de emisiones de CO2 por deforestación evitada, en estudios de Fundación Natura, se tiene un estimado de  2,19 toneladas equivalentes por estufa mejorada</t>
  </si>
  <si>
    <t>*Reducce la emisión de material particulado y otros contaminantes.
*Minimiza el impacto sobre los bosques por la reducción en el consumo de leña
* Contribuye a la conservación de cuencas y el mantenimiento de los servicios ecosistemicos de los bosques.</t>
  </si>
  <si>
    <t>*Disminuye afectaciones en la salud en la familia
* Mejorar el aspecto interior de la vivienda por erradicar el humo y hollín
* Disminuir el tiempo dedicado a la cocción y recolección de leña, con la posibilidad de realizar otras actividades familiares, sociales o académicas.
* Capacitación y generación de empleo local</t>
  </si>
  <si>
    <t>*Reducir los gastos del hogar asociados al uso de otras fuentes de energía como el gas y la energía eléctrica
* Desarrollo de esquemas de microfinanzas que pueden ser aplicados para la implementación de estufas y replicados en otros proyectos.</t>
  </si>
  <si>
    <t>Según MADS, 2015, las principales lecciones aprendidas son:
*El éxito de la implementación de estufas eficientes no está garantizado, en muchas de las evaluaciones realizadas sobre los resultados alcanzados en proyectos subsidiados, se ha encontrado que la mayoría de los hogares han vuelto a utilizar las estufas tradicionales. 
*Las estufas deben ser fáciles de usar y mantener.
*Las estufas deben cumplir con estándares de calidad. La vida útil de una estufa depende de la calidad de los materiales básicos y del mantenimiento.
*Desarrollar programas de microfinanzas con el fin de mejorar la accesibilidad a las hornillas.
*Reemplazo oportuno de las estufas que terminan su vida útil.
*Enfoque de asesoramiento y asistencia técnica para el mantenimiento de la estufa.
*Incentivos y supervisión adecuada son factores claves del éxito.
*Los proyectos son de largo plazo, mínimo 5 años y recomendable 10 años. Se necesita tiempo para cambiar hábitos y establecer nuevas estructuras locales.
*Los mecanismos de seguimiento y de evaluación de los proyectos de estufas mejoradas están en proceso de construcción.</t>
  </si>
  <si>
    <t>La implementación de las estufas eficientes apunta a indicadores de reducción de la pobreza, temas de género, costo- beneficio, calidad de vida, eficiencia energética, impacto ambiental.
La intervención de las estufas es una oportunidad para trabajar con la comunidad temas nutricionales,  preparación de alimentos y adopción de buenos hábitos alimentarios y estilos de vida saludables.</t>
  </si>
  <si>
    <t>Fondo Nacional Ambiental – FONAM
Pública: CRQ, Alcaldías Municipales
Privada: Empresas u ONGs que pueden aportar recursos para subsidiar la construcción de estufas eficientes de leña en lugares donde las comunidades no pueden costearlas por sí mismas.
Mercado Voluntario de Carbono (MVC) que opera la Fundación Natura.</t>
  </si>
  <si>
    <t>Gobernación de Cundinamarca. Plan Regional Integral de Cambio Climático (PRICC). Ficha cocinas eficientes. 2013
Ministerio de Ambiente y Desarrollo Sostenible, Lineamientos para un Programa Nacional de Estufas Eficientes para Cocción con Leña. Bogotá D.C. 2015
IDEAM, Tercera Comunicación Nacional, Inventario de Gases Efecto Invernadero del Quindío, 2016. Bogotá DC.</t>
  </si>
  <si>
    <t>Tratamiento y eliminación de aguas residuales</t>
  </si>
  <si>
    <t>Aumentar la cobertura de los sistemas de tratamiento de las aguas residuales domésticas del departamento con sistemas aerobios eficientes en el uso de electricidad y que no generan gas metano durante el proceso.</t>
  </si>
  <si>
    <t>Departamento del Quindío, especialmente en las cabeceras municipales y principales asentamientos humanos en zonas urbanas y rurales.
Las acciones en materia de descontaminación de fuentes y construcción de sistemas de tratamiento de aguas residuales se enfocaran de manera prioritaria a reducir la presión que los vertimientos ocasionan a los ríos Barragán y La Vieja, afluentes del rio Cauca.</t>
  </si>
  <si>
    <t>Esta medida se articula con el PAS de Aguas Residuales y Residuos Sólidos y con los planes de descontaminación y planes de saneamiento y manejo de vertimientos aprobados por la Corporación Ambiental.
El Plan Departamental de Aguas PDA tambien se constituye en la herramienta de planificación más importante para adelantar acciones de saneamiento básico en los municipios.</t>
  </si>
  <si>
    <t>Promover la investigación de diferentes métodos que ayuden al ahorro de energía o a su mayor aprovechamiento.
Software de Gestión energética GenWEB, permite el seguimiento y control de las variables productivas que permite recopilar y analizar  información de los consumos de los diferentes energéticos y compararlos con los niveles de
producción de agua tratada, con el objetivo de mantener y mejorar los indicadores de productividad que se hayan podido alcanzar, permitiendo generar planes de ahorro para las empresas. Este Software fue desarrollado por la
Universidad Pontificia Bolivariana y su licencia tiene un costo anual.
Software diseñado para el seguimiento de los consumos energéticos de la industria, que puede ser descargado gratuitamente de la página web de la UPME, en el link de Sistemas de información de eficiencia energética y energías alternativas</t>
  </si>
  <si>
    <t>El tratamiento de Aguas Residuales Domésticas en áreas rurales y urbanas disminuye la carga orgánica en las fuentes hídricas y la generación de CH4 por los procesos anaeróbicos asociados en su degradación.  En términos de mitigación existe el potencial de reducir emisiones de gases de efecto invernadero al descontaminar el agua usando procesos físicos, químicos y biológicos basados en procesos aerobios (en presencia de oxígeno). De igual manera, se incrementaría la capacidad de adaptación al tener una planta que tenga la infraestructura para tratar el agua residual de una manera mas eficiente, tratando mayores volúmenes de agua en temporadas lluviosas y reusando el agua en temporadas de sequia. 
La eficiencia energética permite reducir emisiones de GEI por los ahorros en electricidad que generalmente provienen del Sistema Nacional Interconectado con un mix de combustibles fósiles.</t>
  </si>
  <si>
    <t>Se estima que esta medida presenta un potencial de reducción de emisiones por la ampliación de la cobertura del manejo y tratamiento de las aguas residuales domésticas es de 7,89 Gg CO2 promedio anual. La reducción de emisiones acumulada del 2022-2030 se estima en 110,46 Gg CO2.
Con respecto al potencial de reducción de emisiones por la instalación de las nuevas PTARS con sistemas que ahorran el 20% del consumo energético, se tiene 0,20 GgCO2 en promedio anual y un total acumulado de 1,77 Gg CO2 de 2022 al 2030.</t>
  </si>
  <si>
    <t>*Operación y mantenimiento de las PTARs. Control y monitoreo de los indicadores y parámetros críticos para la sostenibilidad del sistema.
*La meta es que se tengan 3 PTAR en Armenia funcionando al 100%.</t>
  </si>
  <si>
    <t>US$320.000.000 (Horizonte 2027) según información de la FICHA DE PROYECTO 16. Modelo de Ocupación del Territorio</t>
  </si>
  <si>
    <t>Esta medida mejorará la calidad del recurso hídrico y las vertientes, optimizará el aprovechamiento del recurso con estrategias de re-uso del agua y derivados.</t>
  </si>
  <si>
    <t>Mejorar la calidad del recurso hídrico genera beneficios en la calidad de vida de las poblaciones y mejora los índices de salud y saneamiento.</t>
  </si>
  <si>
    <t>Ahorro económico en los costos operacionales referentes al uso energético de la planta y disminución de las emisiones emitidas por la planta.</t>
  </si>
  <si>
    <t>1. PTARS en funcionamiento, 
2. Índice de Calidad del Agua, 
3.Numero de personas conectadas a la red de alcantarillado, 
4. Volúmenes de agua tratada
5. Eficiencias de las PTAR
6.  Facturación y consumos de la electricidad
7.  Eficiencia de motores y bombas</t>
  </si>
  <si>
    <t>Plan de Desarrollo Departamental: Formular y ejecutar veinte (20) proyectos de infraestructura de agua potable y saneamiento básico</t>
  </si>
  <si>
    <t>Al 2023 se ha ejecutado en un 100% los planes de descontaminación de todo el departamento del Quindío.
Construcción y operación de la PTAR de Quimbaya (PDM: Gestión para la construcción de una Planta de Tratamiento de Aguas Residuales domésticas PTAR)
Construcción y operación de la PTAR de Montenegro (PDM: Proyecto formulado y radicado para cofinanciación)
Construcción y operación de la PTAR de Pijao: (PDM: Presentación y gestión del proyecto de la PTAR del Municipio)</t>
  </si>
  <si>
    <t>Al 2027 el 95% de la población rural dispersa cuenta con sistemas individuales para el tratamiento de aguas residuales</t>
  </si>
  <si>
    <t>Población urbana y rural del departamento</t>
  </si>
  <si>
    <t>Publicas: Fondo Nacional de Adaptación, Gobernación, Alcaldías, CRQ
Otras: Empresas de Servicios Públicos
Privadas: Personas naturales y jurídicas</t>
  </si>
  <si>
    <t>Ministerio de Vivienda, Ciudad y Territorio. Guia para la Optimización Energética en Sistemas de Tratamiento de Agua. 2014, Bogotá DC
IDEAM, Tercera Comunicación Nacional, Inventario de Gases Efecto Invernadero del Quindío, 2016. Bogotá DC.
Departamento del Quindío. Ministerio de Vivienda, Ciudad y Territorio. Modelo de Ocupación del Territorio. 2012</t>
  </si>
  <si>
    <t xml:space="preserve">12 Municipios del departamento </t>
  </si>
  <si>
    <t>NAMA: Eficiencia energética en alumbrado público. La NAMA busca sobrepasar las barreras a través de: 1) manejar los vacíos y brechas de conocimiento. 2) manejo de los posibles riesgos legales, técnicos y financieros. 3) asegurar que los proyectos resulten en ahorros de energía y reducción de emisiones de GEI.</t>
  </si>
  <si>
    <t>* Conocimiento de contratos, inventario de equipos, discusiones en el grupo de trabajo sobre opciones y elegibilidad de alternativas. Revisión del contexto legal de las actuales concesiones que los municipios han realizado para la operación del alumbrado público para verificar la inclusión de elementos de eficiencia energética y opciones de desarollar sistemas a partir de fuentes no convencionales. Generar las alternativas legales y técnicas para que las concesiones que esten en desarrollo puedan considerar estos aspectos. 
*Encuestas y mediciones en campo: entrevistas con los distintos actores de la administración y con usuarios del sistema de alumbrado público, medición de parámetros luminotécnicos del sistema actual.
*Diagnóstico y propuestas de modernización:  identificar aspectos a mejorar del servicio de alumbrado público y evaluar distintas alternativas de implementación para encontrar el diseño más apropiado.
*Estructuración técnica y económica: cantidades y características técnicas de equipos y modificación de infraestructura necesaria para hacer la correcta modernización. Opciones de financiación y consecución de recursos para el proyecto.
* Estudios de diseño y factibilidad de proyectos de: 
-Reemplazo paulatino de las bombillas por tecnologías de bajo consumo a medida que se tienen fallas y es necesario el cambio de la luminaria. Se debe tener en cuenta la disposición final adecuada de la luminaria que se reemplaza considerando los programas de posconsumo cuando aplique.
-Evaluar el potencial de implementar tecnologías de fuentes renovables, como la solar fotovoltaica, para emplearla como fuente de energía de alumbrado público.
-Empleo de reguladores de ajuste de tensión.
-Instalación de un sistema temporizador, que permite programar el encendido y apagado del sistema.
-Utiliza un sensor de luz, que mida el nivel de luz natural, y que cuando oscurece, enciende la bombilla.
-Utiliza un sensor de paso, que detecta la presencia de personas en un ambiente.
* Implementación de los proyectos para mejorar y modernizar el alumbrado público, e implementación del sistema de monitoreo y reporte.
*Evaluación de la elegibilidad del proyecto y la creación de un sistema de información para el monitoreo, reporte y
validación de los resultados de los proyectos, entre otros.
*En caso de proyectos nuevos, se debe garantizar la optimización desde el diseño que tenga como objetivo el uso eficiente de la energía utilizando fuentes de luz con potencias adecuadas y ante todo, garantizando condiciones de mantenimiento que eviten desde el inicio, la instalación de luminarias de mayor potencia y/o en mayores cantidades.</t>
  </si>
  <si>
    <t>Marco legal claro para la colaboración público-privada (PPP, por su sigla en inglés) y las concesiones (es decir, concesiones contractuales y compromisos contractuales anteriores para la administración, la explotación y el mantenimiento de los sistemas de alumbrado público, así como también cambios de gobierno, entre otros desafíos legales y regulatorios).
Promover una estrategia de comunicación y de divulgación para compartir los componentes, actividades, resultados
Identificación de las funciones, las condiciones y acuerdos / requisitos contractuales que tendrían que ser cumplidos por los posibles agentes del mercado, que participan en el desarrollo de proyectos y seguimiento, por ejemplo, los proveedores de tecnología y servicios de eficiencia energética, las aseguradoras para el desempeño del proyecto, y los certificadores y verificadores del proyecto.
El mantenimiento de alumbrado público generalmente es correctivo porque se programan trabajos cuando se presenta falla (apagado). Entonces, se programa un mantenimiento cuyo objetivo es ubicar la falla, solucionarla y dejar la luminaria nuevamente funcionando.</t>
  </si>
  <si>
    <t>Se debe garantizar el funcionamiento de todos los puntos luminosos instalados, por lo tanto, entre menos puntos existan, más fácil será manejar las operaciones de reparación, porque las probabilidades de falla serán más bajas si existe menor cantidad de elementos instalados.</t>
  </si>
  <si>
    <t>*Ahorro del gasto público que puede ser empleado para salud y educación
*Incremento en la seguridad en espacios públicos, y reducción del número de accidentes de tránsito.
*Generación de empleo.
*Fortalecimiento de industria nacional a través de instalación de plantas de producción de luminarias eficientes.
* Ciudad modernizada, con una imagen nocturna diferente y con zonas más iluminadas</t>
  </si>
  <si>
    <t>Administraciones municipales de los 12 municipios de Quindío.
Empresas Públicas operadoras de los sistemas de Alumbrado Público de los municipios de departamento del Quindío: EDEQ suministra el servicio de alumbrado público en: La Tebaida, Filandia, Salento, Buenavista y Córdoba.
El servicio en Armenia es prestado por   Ingeniería, Suministros, Montajes y Construcciones I.S.M. S.A.
En Montenegro, Electro ingeniería
En Calarcá y Génova, Empresas Públicas de Calarcá
En Pijao, Circasia y Quimbaya cada alcaldía respectivamente.</t>
  </si>
  <si>
    <t>Población de los 12 municipios del Quindío</t>
  </si>
  <si>
    <t>NAMA: Eficiencia energética en alumbrado público. 
"Estudio de mercado sobre eficiencia energética en el sector de alumbrado público en Colombia” desarrollado por Findeter con apoyo del BID en el 2013.
UPME. Alumbrado Público Exterior, Guia didáctica para el buen uso de la energía. 2007. Bogotá DC</t>
  </si>
  <si>
    <t>Centros poblados de los 12 municipios del departamento</t>
  </si>
  <si>
    <t>Implementación de la Guía de construcción sostenible para el ahorro de agua y energía en edificaciones adoptada Resolución No. 549 de 2015 del Ministerio de Vivienda, Ciudad y Territorio</t>
  </si>
  <si>
    <t>Una vivienda sostenible es aquella que está en sincronía con el sitio, hace uso de energía, agua y materiales de un modo eficiente y provee confort y salud a sus usuarios. Todo esto es alcanzado gracias a un proceso de diseño consciente del clima y la ecología del entorno donde se construye la edificación.  (MINVIVIENDA, 2015)
Los ahorros energéticos permiten la reducción de emisiones de GEI.
Los ahorros de agua favorecen la disminución de la vulnerabilidad por el déficit de recurso hídrico durante fenómenos climáticos asociados a la variabilidad climática y el cambio climático.</t>
  </si>
  <si>
    <t>1) Creación de un observatorio de la ciudad y el territorio enfocado al cambio climático y desde allí definir variables e indicadores, se recopile, analice y reporte información de manera permanente; promoviendo la articulación entre actores y acciones ayudando a prioriza las decisiones. Se propone que le mismo sea liderado por la academia.</t>
  </si>
  <si>
    <t>*Promoción en la innovación y posicionamiento de técnicas constructivas alternativas, que podrían
incluso tener menores efectos ambientales por sus materiales, procesos, cantidad y calidad de
desperdicios</t>
  </si>
  <si>
    <t>* Nuevas practicas de diseño arquitectónico
* Mejoras en los niveles de confort</t>
  </si>
  <si>
    <t>Alcaldías de los 12 municipios del departamento
Constructoras que realizan los desarrollos urbanísticos</t>
  </si>
  <si>
    <t>Número de viviendas gestionadas y construidas en Armenia durante el cuatrienio: 2168
Calarcá: Aumentar en un 2% el porcentaje de viviendas de interés social.</t>
  </si>
  <si>
    <t>Con los suelos de expansión que cuentan los municipios del departamento y con el escenario menos favorable de 50 viviendas por Ha. se cubriría el déficit habitacional que afronta el departamento con una oferta de casi 30.000 viviendas.</t>
  </si>
  <si>
    <t>Familias beneficiadas con las viviendas nuevas VIS y VIP en los 12 municipios del departamento.</t>
  </si>
  <si>
    <t>Ministerio de Vivienda, Ciudad y Territorio, Decreto 0075. Enero 23 de 2013
Ministerio de Vivienda, Ciudad y Territorio, Resolución 0549. Julio 10 de 2015
Ministerio de Vivienda, Ciudad y Territorio, Guía de Construcción Sostenible. 2015
Departamento del Quindío. Ministerio de Vivienda, Ciudad y Territorio. Modelo de Ocupación del Territorio. 2012</t>
  </si>
  <si>
    <t>Desarrollo rural y Conservación y restauración de ecosistemas</t>
  </si>
  <si>
    <t xml:space="preserve">Fomentar el desarrollo de la caficultura climáticamente sostenible y baja en carbono en 3.000 ha,  en el departamento del Quindío a partir de la implementación de una estrategia de articulación institucional para la reconversión productiva,  el fortalecimiento de capacidades humanas y organizacionales, la generación de valor agregado y la protección de los recursos naturales.      
</t>
  </si>
  <si>
    <t>Departamental (12 municipios)</t>
  </si>
  <si>
    <t xml:space="preserve">El Centro Nacional de Investigaciones de Café –CENICAFÉ–  ha venido incorporando en su agenda de investigación el cambio climático. Es importante fortalece la investigación en aspectos como Investigación en tecnologías de riego en café, nutrición integrada del cultivo, beneficio ecológico con tecnologías apropiadas, conservación de suelos, variedades y sistemas de alertas tempranas. Las necesidades de transferencia de tecnologías radican principalmente en la fertilización orgánica, manejo silvicultura y de manejo de residuos. </t>
  </si>
  <si>
    <t>El desarrollo agroforestal contribuirá a incrementar los sumideros de CO2 en este cultivo y favorecerán la resiliencia del mismo al cambio climático, prácticas adecuadas de nutrición de cultivo permitirán disminuir las emisiones de N20; el beneficio ecológico y manejo de los subproductos contribuirá a la mitigación de metano; la protección del suelo disminuirá las pérdidas de carbono; desde el punto de vista de adaptación estos sistemas crearán mejores condiciones de humedad y temperatura para afrontar el estrés hídrico y térmico del cultivo; las variedades mejoradas protegerán del incremento de la presión de las enfermedades; y las mejores condiciones de mercado ayudarán a afianzar la competitividad del sector.</t>
  </si>
  <si>
    <t>Protección de los recursos de: biodiversidad, suelo y mejoramiento de la fertilidad por el ciclaje de nutrientes por parte de los arboles, incremento en la regulación hídrica, generación de conectividad, protección del suelo, Reducción de exposición a fertilizantes y aplicación.                   Con la implementación de sanitarios composteros se elimina el consumo del agua,  no se hacen vertimientos  y se aprovecha el compost.</t>
  </si>
  <si>
    <t xml:space="preserve">Alternativa de empleo y reducción de la pobreza, inclusión social para reinsertados (apoyo al postconflicto), sensibilización de las comunidades sobre la importancia de afrontar de manera inteligente el cambio climático y verlo como una oportunidad, dándole la importancia a la conservación de los recursos naturales para tener sostenibilidad en la producción, conservación del paisaje Cultural Cafetero.  </t>
  </si>
  <si>
    <t xml:space="preserve">1. N° de hectáreas de café con sistemas agroforestales implementados; 
2.  N° de propietarios de predios aplicando BPA en sus cultivos; 
3. Adicionalidad en carbono; 
4. Incremento de los ingresos por el producto </t>
  </si>
  <si>
    <t>Federación Nacional de Cafeteros - Comité de Cafeteros del Quindío, Alcaldía de Pijao</t>
  </si>
  <si>
    <t>Financiamiento del proyecto a largo plazo, la mayoría de proyectos donde no se contempla el mantenimiento silvicultural y la asistencia técnica (seguimiento) como mínimo durante 3 años presentan una tendencia a fracasar, ya que después de la siembra de los arboles estos requieren labores de mantenimiento, control fitosanitario, fertilización, igualmente se requieren los recursos para la reconversión a beneficiaderos ecológicos.  Uno de los riesgos de no realizar la actividad se reflejara en la economía de los caficultores y de la región, debido a que por la incidencias de eventos climáticos extremos se afectara la producción del grano.</t>
  </si>
  <si>
    <t>Debido a los acontecimientos climáticos, fenómenos El Niño y La Niña, los propietarios de predios tienen mayor sensibilidad al Cambio climático y reconocen la importancia de iniciar acciones que les permitan estar preparados para el clima del futuro, de esta formar lograr estabilizar la producción y disminuir las perdidas cuando estos fenómenos se presenten. Igualmente el auge de los cafés especiales a nivel nacional e internacional generan un valor agregado atractivo para el productor a cambio de acciones que buscan beneficiar el ambiente y siempre con  beneficios para ellos.</t>
  </si>
  <si>
    <t>Numero de propietarios de predios con cultivos  de café en el departamento  (250)</t>
  </si>
  <si>
    <t>Federación Nacional de Cafeteros - Comité de Cafeteros del Quindío, FINAGRO, PNUD, CRQ, Alcaldía de Pijao</t>
  </si>
  <si>
    <t xml:space="preserve">Evaluaciones Agropecuarias Departamento del Quindío, Gobernación 2015, Biodiversidad Bien - Estar de la caficultura colombiana, FNC, PNUD, GEF, 2014, DNP-BID (2014). Impactos Económicos del Cambio Climático en Colombia – Síntesis. Bogotá, Colombia, Buenas Practicas Ambientales (BPA) y Mejores Técnicas Disponibles (MTD) en los sectores productivos de la caficultura, ganadería y piscicultura, CORANTIOQUIA, Sistemas de producción de café en Colombia,  FNC-Cenicafé, 2007.  </t>
  </si>
  <si>
    <t>Departamental, iniciando por los municipios cordilleranos de Salento, Calarcá, Córdoba, Pijao y Génova</t>
  </si>
  <si>
    <t>La medida se articula con el NAMA de Ganadería Bovina Sostenible que se encuentra desarrollando la Estrategia Colombiana de Desarrollo Bajo en Carbono del MADS. Esta NAMA representa a la fecha el proyecto con el mayor potencial de mitigación del país, reduciendo aproximadamente 167 MtonCO2e, jugando un papel importante en el cumplimiento del 20% reducción de GEI sobre un escenario BAU a 2030, meta establecida por el Gobierno Colombiano como compromiso voluntario ante la Convención de Naciones Unidas sobre el Cambio Climático en 2015.
La NAMA de Ganadería Bovina busca disminuir Emisiones de Gases Efecto Invernadero (GEI) generados en la producción ganadera e incrementar los sumideros de carbono de los agro-ecosistemas de pasturas, por medio de un ordenamiento ambiental y productivo a nivel regional, promoviendo a su vez la conservación y/o restauración de ecosistemas naturales, incentivando paisajes productivos sostenibles mediante la armonización de los diferentes instrumentos de política pública.</t>
  </si>
  <si>
    <t>*Facilita la formalización de los trabajadores de oficio.
• Reducción de la pobreza
• Seguridad alimentaria.
• Aumentos de la capacidad técnica de los ganaderos
• Cobeneficios de adaptación al cambio climático.</t>
  </si>
  <si>
    <t>Gobernación del Quindío y administraciones municipales
CRQ</t>
  </si>
  <si>
    <t>Cuatrocientas (400) Hectáreas en proceso de reconversión ambiental de sistemas ganaderos tradicionales a ganadería sostenible</t>
  </si>
  <si>
    <t>A pesar de que la medida puede presentar un alto impacto sobre las emisiones, se generan algunas limitantes económicas por el costo de la implementación y monitoreo; adicionalmente, existe una barrera cultural  puesto que las costumbres dan mayor seguridad sobre los beneficios que ofrece una práctica convencional. Por otra parte, existe poca información local sobre el éxito en fincas específicas en las que se ha iniciado con estos procesos; por lo cual, es imprescindible comenzar a trabajar sobre estas bases con el fin de lograr una implementación exitosa. Finalmente, se requiere de un gran apoyo regional y nacional para el ofrecimiento de incentivos tributarios o de otro tipo, para que haya un cambio a gran escala.</t>
  </si>
  <si>
    <t>Posibilidad de realizar estudios aplicados y así mismo la divulgación de la información y el monitoreo del mismo, lo cual podría reducir los costos a largo plazo al mismo tiempo que se construye un cuerpo académico preparado para los desafíos del cambio climático.</t>
  </si>
  <si>
    <t>Población del departamento de manera indirecta.
Fincas ganaderas intervenidas durante el proceso de manera directa.</t>
  </si>
  <si>
    <t>NAMA de Ganadería Sostenible
Regalías del departamento para avance tecnológico, aplicando a convocatorias de Colciencias, Banco Mundial, Green Climate Fund entre otros
FONAM</t>
  </si>
  <si>
    <t>(ENA, 2015) Encuesta Nacional Agropecuaria. 
(IDEAM, 2016) INGEI Seis departamentos. 
MADS. NAMA GANADERÍA BOVINA SOSTENIBLE. 2016</t>
  </si>
  <si>
    <t>Esta estrategia está articulada con el NAMA de hoteles ECBC y el Plan de Mitigación del Sector Energético: Energía Eléctrica MME
Plan Estratégico de Turismo para el Municipio de Armenia que se propone en el Plan de Desarrollo Municipal 2016-2019</t>
  </si>
  <si>
    <t>Este programa busca el desarrollo del soluciones para mejorar la eficiencia energética, la promoción de nuevas fuentes de energía sostenibles y gestión de residuos, para lo cual es necesario la gestión de financiamiento tanto nacional con organismos como nacional; así mismo, es de gran importancia resaltar que existen incentivos tributarios para este tipo de iniciativas y existe apoyo de Colciencias para la  innovación en ciencia y tecnología.</t>
  </si>
  <si>
    <t xml:space="preserve">Costos por inversión de maquinaria costos por inversión en infraestructura, depende de las aplicaciones seleccionadas, oscila entre 15 mil dólares y los 350.000 </t>
  </si>
  <si>
    <t>a. Soporte a la industria nacional participando como actor terciario. compaginar la investigación de las universidades presentando la necesidad del sector; conocimiento en indicadores energéticos y su relación con la implicación ambiental</t>
  </si>
  <si>
    <t xml:space="preserve">Existen posibles limitantes como capacidades organizativas, marcos normativos y regulatorios, costos de las medidas y tiempos de retorno, capacidad humana aplicar y manejar nuevas tecnologías </t>
  </si>
  <si>
    <t xml:space="preserve">La transición entre la producción química a la agricultura orgánica, puede generar reducción de emisiones GEI, en la medida que se reduzca el uso de fertilizantes de origen nitrogenado propiciando la disminución de emisiones GEI, dado que en el ciclo del nitrógeno se producen compuestos como el óxido nitroso (N2O) que contribuyen de forma importante al efecto invernadero, dado su elevado potencial de cambio climático, por otro lado parte de la filosofía de este tipo de producción es la diversidad de productos y la conservación de los relictos boscosos, que son los que conservan y proveen los nichos de cantidad de insectos, aves y otro tipo de animales que funcionan como control biológico de plagas en los cultivos.     Por otro lado como medida de adaptación, es bien sabido que esta técnica reduce el laboreo de la tierra, la conservación de coberturas nobles y arbóreas, la aplicación de compostajes, materia orgánica, elementos que articulados de manera adecuada favorecen la resistencia de los cultivos a la incidencia de fenómenos extremos como el Niño y La Niña,                   </t>
  </si>
  <si>
    <t xml:space="preserve">De acuerdo al INGEI elaborado por el IDEAM para el departamento, se determino que las actividades agrícolas contempladas en el grupo “Fuentes agregadas y emisiones de no CO2 provenientes de la tierra” (3C), ocupan el segundo lugar de las emisiones de GEI, con porcentajes cercanos al 40% emisiones provenientes tanto del nitrógeno depositado por animales en pastoreo (orina y heces) y nitrógeno proveniente de fertilizantes sintéticos (para esta ultima categoría 3.C4. 5 emisiones indirectas de N2O de suelos gestionados suman un total de 79,89 Gg de N2O).  Según FAO, las emisiones de CO2 por hectárea de los sistemas de agricultura orgánica son del 48 al 66 por ciento menores que las de los sistemas convencionales (Haas y Köpke 1994).  </t>
  </si>
  <si>
    <t xml:space="preserve">*Reducción de costos de producción
*Estabilización de frontera agrícola
*Mayor productividad del sector agrícola, por la mejora tecnología y el incremento de su competitividad.
*Disminución del impacto del recurso suelo por disminución de las labores de labranza y remoción.
*Mejoramiento de la capacidad de retención de humedad del suelo por la adición de fertilizantes orgánicos y materia orgánica.
*Disminución en la perdida de biodiversidad debido a la aplicación de productos alternativos a los químicos.                       *Aumento en la calidad del recurso hídrico
*Disminución de los procesos de eutrofización           </t>
  </si>
  <si>
    <t xml:space="preserve">*Incremento en la diversidad, calidad de los alimentos para el autoconsumo de la comunidad.
*Fomento de estragias de adquisición de productos mediante el trueque, disminuyendo los recursos que se deben invertir en la canasta familiar adquiridas en la ciudad.
*Mejoramiento de la calidad de vida de los productores ya que lo producido tiene un valor agregado que consumidores consientes están dispuestos a pagar.
*Producción con tendencia a la estabilización debido a la posibilidad de tener cultivos mas resilientes al cambio climático.
*Existe un alto potencial de alternativa de tipo empresarial.          </t>
  </si>
  <si>
    <t xml:space="preserve">*Reducción de emisiones de N2O debidas a la disminución en el uso de fertilización con fertilizantes sintéticos
*Reducción de costos asociados al uso de fertilizantes.
*Numero de hectáreas con implementación de cultivos orgánicos en el departamento.
*Área fertilizada con abonos orgánicos(ha). </t>
  </si>
  <si>
    <t>500 Unidades productivas</t>
  </si>
  <si>
    <r>
      <rPr>
        <sz val="10.5"/>
        <rFont val="Tw Cen MT"/>
        <family val="2"/>
      </rPr>
      <t xml:space="preserve">Evaluación económica ambiental de la agricultura orgánica, Sánchez S. Fernando, Universidad la Gran Colombia UGC, 208.              
Fichas Herramienta para la Acción Climática, Medida 92, AFOLU Sistemas Agroecológicos, MINAMBIENTE, 2016.   
PNUMA. Micro finanzas para la Adaptación Basada en Ecosistemas. Medida 1: Abonos Orgánicos  y Medida 3 Agricultura de conservación     </t>
    </r>
    <r>
      <rPr>
        <sz val="10.5"/>
        <color theme="9" tint="-0.499984740745262"/>
        <rFont val="Tw Cen MT"/>
        <family val="2"/>
      </rPr>
      <t xml:space="preserve">                 </t>
    </r>
  </si>
  <si>
    <t>Departamento del Quindío</t>
  </si>
  <si>
    <t>Sectores Productivos y Servicios</t>
  </si>
  <si>
    <t>Promoción de proyectos de empredimiento e innovación para la producción agroindustrial y de servicios necesarios en los mercados locales y que actualmente son suministrados por proveedores externos a la región.</t>
  </si>
  <si>
    <t xml:space="preserve">Disminuir la dependencia de productos de la canasta familiar que provienen de otras regiones del país o de mundo. Esta medida aporta en el incremento de la seguridad alimentaria de las familias y reduce la necesidad de insumos agrícolas para la producción. 
La producción para el consumo local propicia un sistema resiliente a extremos por lluvia o calor, o ante la
incidencia de plagas. </t>
  </si>
  <si>
    <t>1)Construcción y Formulación de los perfiles viales que respondan a las necesidades de flujos conforme al uso y desarrollo rural productivo, industrial y logístico
2) Institucionalizar de mercados campesinos y ferias de mercados verdes que permitan visibilizar y posicionar las iniciativas de producción y el consumo local de productos agropecuarios, dándole prioridad a los generados en el departamento y la región del Eje Cafetero</t>
  </si>
  <si>
    <t>Se calculan los costos para acondicionar y sembrar un huerto diversi  cado de 42 m2. Los principales insumos son tierra fértil, almácigos, un sistema simple de riego, abonos orgánicos y herbicidas ecológicos. También se consideran cuatro días de capacitación para su correcta implementación.
Se calcula que cada huerta familiar de 42m2 tiene un costo de USD1565</t>
  </si>
  <si>
    <t>Dinámicas económicas locales que son estimuladas por la comercialización de productos locales.</t>
  </si>
  <si>
    <t>Usar eficientemente el agua potable en actividades requeridas
Disminución de los caudales de aguas lluvias y aguas negras que son vertidos a los sumideros y alcantarillados
Reducción de los costos por consumo de agua en las residencias</t>
  </si>
  <si>
    <t>Al satisfacer parte de los requerimientos de alimentación en sistemas intensivos como los huertos, se reduce la expansión de la frontera agrícola y se tiene menor dependencia de sistemas productivos externos.</t>
  </si>
  <si>
    <t>No. de huertas desarrolladas y de familias involucradas
Mercados campesinos institucionalizados
Nuevas relaciones de conectividad entre municipios para intercambio de productos 
Cantidad de productos generados y comercializados de manera local (Ton y $$ en valores anuales)</t>
  </si>
  <si>
    <t xml:space="preserve">Todo el departamento. Inicialmente el beneficio será directo hacia los municipios priorizados, y en el mediano y largo plazo se ampliará el beneficio directo a todo el Departamento. </t>
  </si>
  <si>
    <t>Se estima que para el desarrollo de 500 huertas familiares la inversión es de USD782.500</t>
  </si>
  <si>
    <t>Número de Hectáreas bajo el esquema de PSA</t>
  </si>
  <si>
    <t>Número de Hectáreas adquiridas por los municipios y el departamento con fines de conservación y restauración</t>
  </si>
  <si>
    <t>Número de Hectáreas restauradas</t>
  </si>
  <si>
    <t>Toneladas de carbono capturadas</t>
  </si>
  <si>
    <t>Inicialmente los municipios cordilleranos del  departamento, Salento, Calarcá, Córdoba, Pijao y Génova.</t>
  </si>
  <si>
    <t xml:space="preserve">Se articula  con el cumplimiento por parte de la CRQ del  Decreto 0953 de 2013, artículo 4 en la identificación, delimitación y priorización de las áreas de importancia estratégica para efectos de la adquisición de predios o la implementación de esquemas de pago por servicios ambientales por parte de las entidades territoriales, el Departamento del Quindío cuenta con la identificación, delimitación y priorización de las áreas de importancia estratégica para la conservación de recursos hídricos en la unidad hidrográfica del Río Quindío, en la cual puede adquirir predios y/o realizar esquemas de pagos por servicios ambientales.                 Se articula con el Plan de Desarrollo Departamental en su Programa: Quindío territorio Vital,   Subprograma: Bienes y servicios ambientales para las nuevas generaciones, que propone fortalecer la producción de bienes y servicios ambientales a través de      , en el cual una de sus metas es :Promover la creación y adopción en los doce (12) municipios del departamento, de herramientas para el estímulo de incentivos a la   promoción de la adopción de incentivos en materia de impuesto predial y pago por servicios ambientales en predios particulares que sean destinados a la conservación
                                                                                                                                                                                                                                                                                                                                                   </t>
  </si>
  <si>
    <t>Se hace uso de la tecnología de las App´s  o aplicaciones para celulares, que facilitan la entrega de recursos a los campesinos beneficiarios  y difusión del proyecto a través de redes sociales, uso de la información del predio y del usuario a través de la plataforma www.banco2.com, por parte de las personas interesadas y que harán parte del proyecto.</t>
  </si>
  <si>
    <t xml:space="preserve">La conversión de bosque a no bosque en países en desarrollo, ha hecho que estos ecosistemas se comporten como fuentes de emisiones de carbono (c.a. 15 – 25%) de las emisiones totales de gases de efecto invernadero (GEI) en la atmósfera (Fearnside &amp; Laurance 2004, Houghton 2005, IPCC 2006, Olander et al. 2008). De esta manera, las actividades que reduzcan las tasas de deforestación, incrementen la reforestación y mejoren el potencial de captura de carbono de las coberturas  forestales, especialmente las naturales, son vistas como alternativas viables para mitigar las emisiones potenciales de GEI (Brown et al. 2007).   Por lo anterior, las actividades de Reducción de Emisiones por Deforestación y Degradación de los  Bosques, conocidas internacionalmente como REDD, juegan un papel importante en el control de la deforestación tropical.   </t>
  </si>
  <si>
    <t xml:space="preserve">El IDEAM desarrolló el estudio " Estimación de las reservas actuales (2010) de carbono almacenadas en la biomasa aérea en bosques naturales de Colombia", mediante el cual se valoró la cantidad de carbono almacenada en los bosques según la clasificación de Holdridge en el territorio nacional. Por lo tanto,  esta información se convierte en la base fundamental para la construcción del proyecto, la cual cuantificó y concluyó que por hectárea de bosque se logran almacenar 230 toneladas de CO2, ( calculo nacional para BmH-M, Phillips et al. IDEAM 2011)     teniendo en cuenta que el departamento del Quindío tiene aproximadamente 51.310,44 hectáreas en bosques naturales (CRQ), que albergan una alta biodiversidad de flora y fauna, con unos stocks de carbono de aproximadamente 11 millones de toneladas de CO2.
 Dichas coberturas boscosas de no ser conservadas, sufren el riesgo de generar nuevamente emisiones de carbono a la atmósfera por el fenómeno antrópico de la deforestación.
Algunas de las fortalezas en que se afianza el proyecto, es el compromiso ambiental de las empresas e instituciones asentadas en la región, su legitimidad, el grado de apropiación que tienen por el territorio, el alto nivel de confianza y de trabajo  que existe en cada uno de los sectores,  público, privado y académico.                                                                                                                                                                                                                                                                                                Según el INGEI, del 100% de las emisiones el 40% corresponde a la pérdida del bosque natural (3B1ai  que equivalen a 122,51 Gg de emisiones brutas de CO₂  equivalente) que se convirtió en otras tierras forestales (Vegetación Secundaria y/o Arbustales con biomasa ≥ 40 ton ms/ha), esto debido a los incendios, extracción de leña y de madera. El 55% se debe a los incendios y a la cosecha de plantaciones forestales comerciales (3B1aii  que equivalen a 167,071 Gg de emisiones brutas de CO₂  equivalente) y el 5% por la deforestación del bosque natural que paso a ser pastizal (3B3bi   que equivalen a 14,68 Gg de emisiones brutas de CO₂  equivalente). Existen emisiones por deforestación del bosque natural que pasó a otras tierras, pero estas emisiones representan menos del 0,1%.     </t>
  </si>
  <si>
    <t xml:space="preserve">Priorización de áreas de acuerdo a su ubicación estratégica y vulnerabilidad de deterioro, identificación de predios y propietarios,  verificación de cumplimiento de requisitos y voluntad de los propietarios,  pago por servicios ambientales, seguimiento y verificación, apoyo con proyectos productivos sostenibles.          </t>
  </si>
  <si>
    <t>Seguimiento y verificación, vinculación de nuevos beneficiarios del programa, institucionalización del programa en el departamento.</t>
  </si>
  <si>
    <t>Seguimiento y verificación, vinculación de nuevos beneficiarios del programa.</t>
  </si>
  <si>
    <t xml:space="preserve">Generación de alternativas económicas diferentes a la explotación de recursos naturales, para los campesinos que poseen terrenos en áreas de importancia estratégica para la conservación de recursos naturales.  </t>
  </si>
  <si>
    <t>Regulación hídrica, protección de la flora y fauna de la región (disminución de la explotación de recursos naturales), conservación de los suelos, disminución de los fenómenos erosivos generados por la deforestación,  disminución de la tal  ilegal en el departamento e igualmente de las infracciones impuestas por la CRQ,</t>
  </si>
  <si>
    <t xml:space="preserve">Inclusión y reconocimiento de los campesinos propietarios de predios como actores importantes en la conservación de los recursos naturales en áreas estratégicas, generación de la sensibilidad al cambio climático por las comunidades aledañas, mejoramiento de la calidad de vida de los propietarios de predios adscritos al programa, </t>
  </si>
  <si>
    <t>Numero de hectáreas con deforestación evitada en el departamento, Numero de campesinos beneficiarios en el departamento, Numero de instituciones y/o  particulares vinculados como patrocinadores</t>
  </si>
  <si>
    <t>Corporación Autónoma Regional del Quindío</t>
  </si>
  <si>
    <t xml:space="preserve">El principal reto es la  consecución de los suficientes patrocinadores para que apalanquen el programa  en el tiempo y pueda tener la mayor cobertura en el departamento,  otro de los retos es lograr la institucionalización del proyecto para que este supere las  barreras administrativas y políticas.                                                                       </t>
  </si>
  <si>
    <t xml:space="preserve">  En cuanto a las oportunidades  se observa que como consecuencia del impacto del pasado fenómeno El Niño y el actual fenómeno La Niña, la sensibilidad   de los habitantes del departamento a todo nivel es mayor por lo que poder manifestarse en un numero significativo  de empresas, instituciones y particulares interesados en patrocinar el proyecto.   </t>
  </si>
  <si>
    <t xml:space="preserve">Con la implementación de este proyecto se beneficiarían directamente las familias que habitan cada predio incentivado con el PSA, pero indirectamente la población del departamento es beneficiada.    La población Embera Chami presente en el departamento, posee un predio en el municipio de Calarcá, corregimiento de Quebrada negra, resguardo indígena Dachi agore drua, predio de 141 ha, de las cuales 26 son de bosque intervenido con 15 afloramientos hídricos, las 12 familias que la habitan,  según el proceso de selección del programa pueden ser factibles de incluirían en el programa. </t>
  </si>
  <si>
    <t>Yepes A.P., Navarrete D.A., Duque A.J., Phillips J.F., Cabrera K.R., Álvarez, E., García, M.C., Ordoñez, M.F. 2011. Protocolo para la estimación nacional y subnacional de biomasa - carbono en Colombia. Instituto de Hidrología, Meteorología, y Estudios Ambientales-IDEAM-. Bogotá D.C., Colombia. 162 p.      Plan Departamental de Desarrollo 2016 - 2019 Quindío " En defensa del bien común".  Phillips J.F., Duque A.J., Yepes A.P., Cabrera K.R., García M.C., Navarrete D.A., Álvarez E., Cárdenas D. 2011. Estimación de las reservas actuales (2010) de carbono almacenadas en la biomasa aérea en bosques naturales de Colombia. Estratificación, alometría y métodos analíticos. Instituto de Hidrología, Meteorología, y Estudios Ambientales
-IDEAM-. Bogotá D.C., Colombia. 68 pp.</t>
  </si>
  <si>
    <t>Municipios de Filandia, Salento, Calarcá, Córdoba, Pijao y Génova.</t>
  </si>
  <si>
    <t>Se articula con la Política Nacional de Restauración, los municipios de Filandia, Circasia cuentan con estrategias que promueven la ampliación de corredores biológicos y áreas de conservación. En Circasia se tiene el incentivo tributario del impuesto predial por conservación.</t>
  </si>
  <si>
    <t>En la estrategia de PSA se requiere implementar una plataforma tecnológica que automatice la oferta, el registro y pago de servicios ambientales.
Se requiere un sistema de instrumentos tecnológicos para el monitoreo, seguimiento y control del cumplimiento de los objetivos de restauración.</t>
  </si>
  <si>
    <t>Mitigación: ENREDD+</t>
  </si>
  <si>
    <t xml:space="preserve">Priorizar la áreas a restaurar de acuerdo a los estudios departamentales realizados, hacer el análisis del paisaje y las evaluaciones de campo (flora existente en las áreas aledañas), Implementar el proceso de restauración ecológica de 560 ha mediante la técnica de enriquecimiento y suplementación del bosque, realización del mantenimiento de las áreas en proceso de restauración, monitoreo y divulgación.  </t>
  </si>
  <si>
    <t>Implementar la metodología de restauración en 700 ha priorizadas según los estudios realizados en el departamento empleando la metodología validada.</t>
  </si>
  <si>
    <t>Implementar la metodología de restauración en 740 ha priorizadas según los estudios realizados en el departamento empleando la metodología validada.</t>
  </si>
  <si>
    <t>Recuperación de áreas degradadas; Conservación de la biodiversidad; mejoramiento de la regulación hídrica, generación de conectividad biológica ente relictos boscosos aislados, embellecimiento del paisaje</t>
  </si>
  <si>
    <t>Integrar las poblaciones humanas (entre ellos comunidad indígena Embera Chami en su resguardo del municipio de Calarcá) a los proyectos de restauración y contribuir a mejorar sus condiciones (y sentido de pertenencia); Valoración y aplicación del conocimiento ecológico tradicional</t>
  </si>
  <si>
    <t>Generación de empleo en la región, posibilidad de realizar programas de agroturismo en algunas áreas.</t>
  </si>
  <si>
    <t>CRQ, Comité de Cafeteros del Quindío</t>
  </si>
  <si>
    <t>Población del departamento. De manera directa se beneficiarán las personas asociadas a las áreas boscosas.</t>
  </si>
  <si>
    <t>CRQ, MADS, Mesa de la Construcción del Quindío, Contreebute Antioquia, Banco de la Republica, Instituto Alexander von Humboldt.</t>
  </si>
  <si>
    <t>Plan Nacional de Restauración - Restauración Ecológica, Rehabilitación y recuperación de áreas Disturbadas, MINAMBIENTE 2015</t>
  </si>
  <si>
    <t>Fortalecer la sostenibilidad económica y ambiental en 2.000 ha de cultivos agrícolas, en el departamento del Quindío mediante la implementación de sistemas agroforestales.</t>
  </si>
  <si>
    <t>Armenia, La Tebaida, Montenegro, Quimbaya y Calarcá</t>
  </si>
  <si>
    <t>Continuar el desarrollo tecnológico que permita el control, monitoreo, y cuidado
de la agro forestación</t>
  </si>
  <si>
    <t xml:space="preserve">1. Menor riesgo de perdidas por fenómenos climáticos para los agricultores con poco capital.
2. Mejoramiento de la calidad de vida de los agricultores.
3. Alternativa de inclusión social para el postconflicto.                                     </t>
  </si>
  <si>
    <t>Asociaciones de productores agrícolas, SADRA Gobernación del Quindío.</t>
  </si>
  <si>
    <t>Financiamiento del proyecto a largo plazo, la mayoría de proyectos donde no se contempla el mantenimiento silvicultural y la asistencia técnica (seguimiento y monitoreo) como mínimo durante 3 años presentan una tendencia a fracasar, ya que después de la siembra de los arboles estos requieren labores de mantenimiento, control fitosanitario, fertilización.  Uno de los riesgos de no realizar la actividad se reflejara en la economía de los productores agrícolas y de la región, debido a que por la incidencias de eventos climáticos extremos se afectara la producción y se pone en riesgo la seguridad alimentaria</t>
  </si>
  <si>
    <t xml:space="preserve">Debido a los acontecimientos climáticos, fenómenos El Niño y La Niña, los propietarios de predios tienen mayor sensibilidad al Cambio climático y reconocen la importancia de iniciar acciones que les permitan estar preparados para el clima del futuro, de esta formar lograr estabilizar la producción y disminuir las perdidas cuando estos fenómenos se presenten. </t>
  </si>
  <si>
    <t>500 Unidades productivas con cultivos diferentes a café</t>
  </si>
  <si>
    <t>Gobernación del Quindío, Ministerio de Agricultura.</t>
  </si>
  <si>
    <t>Agroecología: Bases científicas para una agricultura sustentable, John G.Farrell y Miguel A. Altieri. 1996, Agricultura orgánica y cambios climáticos, Deposito de documentos FAO.
PNUMA. Microfinanzas para la Adaptación Basada en Ecosistemas. Medida 32 sistemas agrosilvopastoril</t>
  </si>
  <si>
    <t xml:space="preserve">Desarrollar y poner en marcha un Sistema de Alertas Tempranas Hidrometeorológico y agroclimático, para apoyar la toma de decisiones de las autoridades locales y la población, para facilitar  la gestión del riesgo climático en el Quindío  </t>
  </si>
  <si>
    <t xml:space="preserve">Como producto del cambio climático se presentarán cambios en la precipitación, temperatura y los niveles del mar, impactando principalmente el ciclo hidrológico en el Departamento.  Los cambios incrementan las posibilidades de deslizamientos, inundaciones, aludes, sequias, incendios forestales, desabastecimiento hídrico,  amenazando de esta forma la infraestructura, la salud, la productividad y la seguridad en el departamento. </t>
  </si>
  <si>
    <t xml:space="preserve">Énfasis Departamental </t>
  </si>
  <si>
    <t xml:space="preserve">1. Con el apoyo del consejo departamental de gestión del riesgo, instalar e implementar una sala de estación de monitoreo y control, que pueda estar articulada al sistema de información geográfico del Departamento.  
2.  Diseño, desarrollo e implementación de un software administrativo especializado y con capacidad de operar el sistema REDESAT para la gestión del riesgo climático con capacidad para captura, visualización, gestión y generación de base de datos, procesamiento estadístico de variables hidrometeorológicas, y de almacenamiento de la información, monitores remoto, configuración y gestión de reportes y de alertas tempranas. 
3.  Adquisición, Suministro, automatización, instalación, calibración y puesta en funcionamiento de 4 puntos de monitoreo en la cuenca del Río La Vieja con índices de riesgo climático. 
4. Adquisición, suministro  y puesta en funcionamiento de la SAT sirena por cuenca intervenida. 
5. Suministro, calibración y puesta en funcionamiento de una estación fija central de radio digital por cuenca instrumentada (puntos estratégicos para propagación de señal) 
6. Suministro, calibración y puesta en funcionamiento de radios portátiles digitales que obedezca a la caracterización de los lideres comunitarios que manejaran la comunicación. 
7.Diseño y desarrollo y ejecución del plan de socialización, entrenamiento y capacitación para el personal técnico operativo del sistema REDESAT
8. Diseño, desarrollo y ejecución del plan diferencial de capacitación interinstitucional y comunitario en coordinación con el Consejo Departamental de gestión del riesgo y las oficinas de gestión del riesgo municipal  y comunidades
9. Prestación del servicio de soporte técnico al software administrativo especializado para los operadores de la sala de monitoreo y al Hardware e instrumentación de red de sensores. 
10. Entrenamiento y capacitación en el manejo de software y hardware para el personal administrativo designado por el consejo departamental del riesgo. 
11. Implementación del sistema de alertas. 
12. 6 meses de periodo de ajuste, que incluye las capacitaciones y la calibración del sistema. 
13. Elaboración del protocolo administrativo para la atención. 
14. (opcional: suministro e instalación de equipos para puesta en funcionamiento de emisora radial y articulación con estaciones de radio municipales o del departamento. </t>
  </si>
  <si>
    <r>
      <t>1. Ajuste y transferencia de la aplicación del software para alertas agroclimáticas</t>
    </r>
    <r>
      <rPr>
        <sz val="10.5"/>
        <color rgb="FFFF0000"/>
        <rFont val="Tw Cen MT"/>
        <family val="2"/>
      </rPr>
      <t>.</t>
    </r>
    <r>
      <rPr>
        <sz val="10.5"/>
        <rFont val="Tw Cen MT"/>
        <family val="2"/>
      </rPr>
      <t xml:space="preserve">  Se debe analizar la posibilidad de ampliar el uso de estaciones a nivel de corregimientos para monitoreo de sistemas productivos. 
2. Ampliación de la cobertura del sistema de alertas que incluya 3 estaciones y 4 puntos de monitoreo en la cuenca. 
3. Capacitación a nivel de municipio para el manejo de las estaciones y puntos de monitoreo a nivel institucional (oficina de gestión del riesgo municipal )  y comunitario. 
4. Articulación y capacitación con las oficinas de gestión del riesgo municipal para aplicación del protocolo de respuesta.
 </t>
    </r>
  </si>
  <si>
    <t xml:space="preserve">1. Ampliación de la cobertura del sistema de alertas puntos de la cuenca que incluya como mínimo 3 estaciones y 4 puntos de monitoreo , en un promedio de instalación de en al menos 3 municipios por año 
2. Articulación del sistema de alerta temprana al sistema nacional de alertas del IDEAM 
3. Revisar la posibilidad de ampliar el uso del sistema de alertas para el monitoreo de la calidad del agua que sirva tanto a la CRQ como al  sistema de salud del departamento para los monitoreos sobre la calidad del agua y vertimientos y como mecanismo de prevención de enfermedades por vectores o asociadas al agua. </t>
  </si>
  <si>
    <t xml:space="preserve">Estimativos relacionados con la inversión a  4 años  para la cuenca del Río La Vieja en condición de riesgo por amenaza de avenida torrencial con cuatro puntos instrumentados en rio correlacionado con estación meteorológica en área de influencia. La inversión que se necesitaría realizar al primer año esta relacionada con la adquisición del equipo de hardware para el monitoreo de variables hidrometereólogicas ( estaciones meteorológicas  7 parámetros mas nivel y pluviómetro en rio)  punto instrumentado 42. 000.000 multiplicado por cuatro por los 12 municipios  = $ 1.688.000.000
Comunicación masiva ( emisora, sirenas para 12 municipios: 500.000.000)
Salas de monitoreo y control para 12 municipios: 83.000.000
Servicios de soporte técnico y capacitación:   96.900.000
</t>
  </si>
  <si>
    <t xml:space="preserve">Reducción del riesgo de perdida de vidas humanas y afectaciones a la salud. 
</t>
  </si>
  <si>
    <t xml:space="preserve"># estaciones hidrometeorológicas implementadas
# puntos de monitoreo en funcionamiento
# municipios en cobertura
# capacitaciones al consejo departamental de riesgo sobre el funcionamiento del SAT
% de reducción de perdidas humanas en presencia del evento de riesgo
nivel de satisfacción del consejo departamental de riesgo sobre el funcionamiento del SAT
# Sectores que se benefician del sistema de alertas
</t>
  </si>
  <si>
    <t>Consejo Departamental de Gestión del Riesgo
CRC
Alcaldías y oficinas municipales de gestión del riesgo</t>
  </si>
  <si>
    <t>* Limitadas capacidades para la formulación de proyecto en formato MGA  que permitan acceder a fondos nacionales de la UNGRD
* La complejidad multifactor del sistema de alertas tempranas. Se requiere un nivel de conocimiento especifico e integral para el diseño del sistema. 
* La Respuesta institucional a las capacitaciones y continuidad para el adecuado funcionamiento del sistema de respuesta a la alerta emitida.
* La posibilidad de una oferta de libre acceso a la información sobre las alertas anticipadas de inundación, el número de eventos predichos, el tiempo de respuesta de la comunidad ante una emergencia o la confiabilidad de los pronósticos que se emiten</t>
  </si>
  <si>
    <t xml:space="preserve">* Se requiere una integración de los planes de riesgo a los planes de ordenamiento territorial para mejorar la precisión del sistema de alertas tempranas.
* Mejoramiento de la base de información a nivel de unidades de paisaje para el Departamento. 
* Articulación con el sistema SIG del Departamento y sectores productivos. </t>
  </si>
  <si>
    <t xml:space="preserve">inversión primer año:
 $     3.213.750.000 
inversión segundo año:
 $     96.900.000,00  soporte mantenimiento y capacitación 
inversión tercer año:
 $     96.900.000
</t>
  </si>
  <si>
    <t>* Presupuesto de la Oficina departamental de gestión del riesgo
* Presupuesto de las oficinas municipales de gestión del riesgo
* CRQ
* Plan de Desarrollo del Departamento  
* Unidad nacional de gestión del riesgo - gestión de proyectos.</t>
  </si>
  <si>
    <t>Recurso Hídrico y Ecosistemas</t>
  </si>
  <si>
    <t>El Plan Departamental de Aguas PDA también se constituye en la herramienta de planificación más importante para adelantar acciones de manejo del agua.
Plan Departamental de Gestión del Riesgo.</t>
  </si>
  <si>
    <t>Áreas rurales de los 12 municipios del departamento</t>
  </si>
  <si>
    <t>Son útiles en zonas con temporadas largas de sequía estacional e ideales en suelos limosos y arcillosos de baja productividad o suelos con un horizonte impermeable. Se pueden instalar en terrenos degradados o erosionados por escorrentías pluviales, con pendientes menores a 30° o terrenos sin productividad agrícola.</t>
  </si>
  <si>
    <t>Cálculo para un reservorio superficial de 500 m3, asumiendo uso de materiales locales y un horizonte impermeable. Lo principales gastos surgen de la compra de malla ciclónica y piedra, de los análisis de suelo, escurrimiento y precipitación, así como de la renta de maquinaria. La mano de obra para construir las obras adicionales también tiene un costo significativo. Se considera la compra de plantas para retener el suelo circundante. Se contemplan cinco días de mantenimiento anual y tres días de capacitación.
Valor estimado para reservorio de agua de lluvia de 500 m3: 4590</t>
  </si>
  <si>
    <t>Sostenibilidad de los procesos agropecuarios por la disponibilidad hídrica para riego o alimentación animal en épocas de estiaje.</t>
  </si>
  <si>
    <t>Los reservorios son fuente de agua para especies locales y apoyan la restitución de ciclos biológicos por el
aumento en la humedad relativa y el mayor acceso al agua. También favorecen el establecimiento de un microclima, sobre todo si las obras se acompañan con acciones de revegetación. Ayudan a incrementar la productividad en los terrenos cercanos al permitir el riego de cultivos.
Un reservorio de 500 m3 puede atender la necesidad de agua de 80 animales de ganado vacuno o hasta 2500 m2 de cultivo de hortalizas durante el tiempo de estiaje.</t>
  </si>
  <si>
    <t>Cálculo de los m3 de agua lluvia y/o escorrentía aprovechados
No. de pilotos implementados
Área irrigada (h a). Animales atendidos (#).</t>
  </si>
  <si>
    <t>Públicas: Entidades territoriales municipales 
CRQ
Privadas: Personas naturales con aportes de contrapartida</t>
  </si>
  <si>
    <t>Los suelos con alta permeabilidad pueden encarecer la construcción. En zonas donde el arrastre del material por la escorrentía es alto, deberá de combinarse con otra medida de manejo hidráulico como presas filtrantes, lo cual incrementa el costo de la obra. En casos particulares se requiere bombeo, por ejemplo cuando los terrenos de cultivo están lejos o en una cota superior a la del reservorio. Su implementación necesita de una superficie considerable para colectar el agua así como para formar el reservorio. El diseño y construcción requieren de supervisión técnica especializada para garantizar el buen funcionamiento hidráulico.
La calidad del agua almacenada mejora si se realizan obras adicionales para filtrar las escorrentías y disminuir el aporte de sedimentos (p. ej. presas filtrantes y restauración de suelos). La cuenca de captación para el llenado del reservorio se determina de forma que maximice el aporte de agua y minimice el arrastre de material. El material arrastrado por la escorrentía debe extraerse por lo menos una vez al año.</t>
  </si>
  <si>
    <t>Los reservorios son fuente de agua para especies locales y apoyan la restitución de ciclos biológicos por el aumento en la humedad relativa y el mayor acceso al agua. También favorecen el establecimiento de un microclima, sobre todo si las obras se acompañan con acciones de revegetación. Ayudan a incrementar la productividad en los terrenos cercanos al permitir el riego de cultivos.
Un reservorio de 500 m3 puede atender la necesidad de agua de 80 animales de ganado vacuno o hasta 2500 m2 de cultivo de hortalizas durante el tiempo de estiaje.</t>
  </si>
  <si>
    <t xml:space="preserve">PRICC. Análisis de vulnerabilidad actual y futura a la variabilidad climática y al cambio climático de la Región Bogotá-Cundinamarca, bajo un enfoque territorial. Bogotá, 2013
Plan Nacional de Adaptación al Cambio Climático. ABC: Adaptación Bases Conceptuales – Marco conceptual y lineamientos. Departamento Nacional de Planeación
Política Nacional para la Gestión Integral del Recurso Hídrico. Ministerio de Ambiente, Vivienda y Desarrollo Territorial. Colombia. 2010
PNUMA. Micro finanzas para la Adaptación Basada en Ecosistemas. Medida 28: Reservorios para Aguas lluvias     </t>
  </si>
  <si>
    <t>1. Ciudad y Territorio</t>
  </si>
  <si>
    <t>2. Recurso Hídrico y Ecosistemas</t>
  </si>
  <si>
    <t>3. Sectores productivos y servicios</t>
  </si>
  <si>
    <t>4. Salud</t>
  </si>
  <si>
    <t>Quindío Te Quiero Limpio</t>
  </si>
  <si>
    <t>M1. Quindío Te Quiero Limpio</t>
  </si>
  <si>
    <t xml:space="preserve">1) Asegurar un adecuado mantenimiento y mejoramiento de la infraestructura a través del tiempo.
2) Mejorar la cobertura, accesibilidad y conectividad entre los diferentes sectores de la ciudad, periféricos y rurales, garantizando que la totalidad del sistema estratégico sea accesible a la población.
3) Adoptar un sistema integrado de recaudo, que permita conectividad, integración, gestión de la información y un eficiente servicio al usuario.
4) Establecer  caminos peatonales, acceso en bicicleta hacia y desde las estaciones de tránsito, medidas urbanísticas para el fomento de una mayor densidad urbana y uso mixto del suelo, especialmente cerca de las paradas y estaciones. </t>
  </si>
  <si>
    <t>Movilidad Sostenible en Armenia</t>
  </si>
  <si>
    <r>
      <t xml:space="preserve">Departamento de </t>
    </r>
    <r>
      <rPr>
        <b/>
        <u/>
        <sz val="18"/>
        <color theme="1"/>
        <rFont val="Tw Cen MT"/>
        <family val="2"/>
      </rPr>
      <t>Quindío</t>
    </r>
  </si>
  <si>
    <r>
      <t xml:space="preserve">Departamento del </t>
    </r>
    <r>
      <rPr>
        <b/>
        <u/>
        <sz val="18"/>
        <color theme="1"/>
        <rFont val="Tw Cen MT"/>
        <family val="2"/>
      </rPr>
      <t>Quindío</t>
    </r>
  </si>
  <si>
    <t>Aprovechamiento de aguas lluvía y escorrentía</t>
  </si>
  <si>
    <t>Sistema de Alertas Tempranas</t>
  </si>
  <si>
    <t xml:space="preserve">Sistemas Agroforestales - SAF, como alternativa de producción sostenible en el departamento del Quindío  </t>
  </si>
  <si>
    <t xml:space="preserve">Recuperación de la ruta de la palma de cera </t>
  </si>
  <si>
    <t>Producción para el consumo local</t>
  </si>
  <si>
    <t>x</t>
  </si>
  <si>
    <t xml:space="preserve">Este tipo de cultivos se fundamentan en propender por la seguridad alimentaria del campesino, el cual en gran porcentaje ha perdido la cultura de la implementación de las huertas para autoconsumo.                             
Es una alternativa incluyente para los actores del postconflicto que se reubiquen en el campo.          Se genera asociatividad a nivel veredal ya que este tipo de productos esta dirigido a un grupo de consumidores que a nivel nacional se incrementa cada vez mas,  al conocer los beneficios de salud, alimentándose con esta clase de productos. </t>
  </si>
  <si>
    <t xml:space="preserve"> - Superar la brecha existente de conocimiento científico sobre la producción orgánica, la cual es considerada por muchos productores, como ineficiente, sin valor agregado ni sostenible económicamente.                                         
- Lograr que el apoyo técnico institucional trascienda las administraciones para lograr un verdadero proceso de implementación, seguimiento y validación de las medidas establecidas.                                                                 - Lograr articular este tipo de medidas con otras propuestas como la producción de compost a gran escala en el botadero de basura departamental, para disminuir el volumen de residuos depositados en el relleno.</t>
  </si>
  <si>
    <t>Debido al tamaño del departamento, su ubicación estratégica y vías secundarias y terciarias en estado aceptable, se pueden facilitar las actividades para implementación de proyectos piloto para la evaluación de la medida.                     
Los efectos negativos en cultivos durante le 2015 con la incidencia del fenómeno El Niño, han sensibilizado a gran parte de productos en cuanto a que deben tomar medidas preventivas para cuando estos eventos se repitan.</t>
  </si>
  <si>
    <t>Turismo Sostenible</t>
  </si>
  <si>
    <t>Ganadería Sostenible</t>
  </si>
  <si>
    <t>Café Climáticamente Sostenible</t>
  </si>
  <si>
    <t>Vivienda Sostenible y resiliente</t>
  </si>
  <si>
    <t>Iluminación eficiente y renovable</t>
  </si>
  <si>
    <t>Manejo y tratamiento de aguas residuales domésticas con sistemas aeróbios</t>
  </si>
  <si>
    <t>Estufas eficientes de leña en comunidades rurales del Quindío</t>
  </si>
  <si>
    <t>Habitantes de las áreas rurales de los municipios del Departamento del Quindío.
Se estima un potencial de beneficiarios directos de 69.070 Personas</t>
  </si>
  <si>
    <t>Eco-conducción en el transporte de pasajeros y de carga</t>
  </si>
  <si>
    <t>M2. Movilidad Sostenible en Armenia</t>
  </si>
  <si>
    <t>M3. Eco-conducción en transporte de pasajeros y de carga</t>
  </si>
  <si>
    <t xml:space="preserve">M6. Iluminación eficiente y renovable </t>
  </si>
  <si>
    <t>M7. Vivienda Sostenible y Resiliente</t>
  </si>
  <si>
    <t xml:space="preserve">M14. Recuperación de la ruta de la palma de cera </t>
  </si>
  <si>
    <t>Desarrollo de infraestructura</t>
  </si>
  <si>
    <t>Cada departamento</t>
  </si>
  <si>
    <t>N/A</t>
  </si>
  <si>
    <t>Idea de proyecto</t>
  </si>
  <si>
    <t>Adaptar la red vial secundaria al cambio climático para impulsar la competitividad departamental</t>
  </si>
  <si>
    <t>A nivel nacional el Ministerio de Transporte cuenta con el Plan Vías-CC, el cual genero los lineamientos para adaptar la red vial primaria de Colombia. Adaptando la hoja de ruta a la red vial secundaria del departamento, se espera primero generar un mapa regional de vulnerabilidad y riesgo asociado a la red vial secundaria como punto de partida para identificar y priorizar los tramos viales mas vulnerables y que están expuestos a mayor riesgo. Se escogerán los tramos mas vulnerables para realizar los primeros análisis a escala del tramo vial de su vulnerabilidad. Una vez seleccionados, se escogerán dos tramos piloto en el corto plazo en donde se identificaran las vulnerabilidades asociadas al cambio climático (derrumbes, inundaciones, quiebre de pavimento, etc.) generando medidas de adaptación costo efectivas en cada caso (taludes ecológicos, sistemas de drenajes costo-eficientes, calidad del pavimento, etc.) que puedan generar soluciones de largo plazo para la adaptación de la vía a los cambios del clima futuros. Estas medidas formaran un paquete de medidas que puedan ser implementadas en otras vías del departamento actuando de manera preventiva mas que reactiva, evitando mayores costos futuros.</t>
  </si>
  <si>
    <t>Relación Adaptación</t>
  </si>
  <si>
    <t xml:space="preserve">Adaptar las vías al cambio climático es de vital importancia en Colombia donde aun tenemos un rezago en materia de infraestructura vial y estamos viendo cada año como las vías se cierran o colapsan por eventos climáticos. Por tanto desarrollar y mantener vías adaptadas al clima del futuro va a hacer que las inversiones sean mas costo efectivas desde el inicio, en vez de generar acciones de emergencia en el futuro aumentando los costos. </t>
  </si>
  <si>
    <t>Implementar medidas de adaptación en 2 tramos de red vial  secundaria vulnerables del departamento</t>
  </si>
  <si>
    <t>Implementar medidas de adaptación en 5 tramos de red vial secundaria del departamento</t>
  </si>
  <si>
    <t>Implementar medidas de adaptación en 10 tramos viales de red vial secundaria en el departamento.</t>
  </si>
  <si>
    <t>Las vías adaptadas influyen en el mejor flujo de aguas, en el mantenimiento y manejo de la arborización y paisaje alrededor de la vía y por ende en la conservación de las arias directas e indirectas del tramo vial.</t>
  </si>
  <si>
    <t>Las vías adaptadas evitan cierres de la vía, impulsando el flujo de pasajeros entre el departamento  por ende mejorando la calidad de vida de la gente.</t>
  </si>
  <si>
    <t>Las vías adaptadas evitan costos futuros de emergencia, aseguran la competitividad regional y estimulan la economía departamental.</t>
  </si>
  <si>
    <t>Ministerio de Transporte, Secretarias de transporte departamentales, INVIAS.</t>
  </si>
  <si>
    <t>2 tramos viales adaptadas al clima del futuro con esquemas innovadores de adaptación en materia de construcción y mantenimiento que puedan ser escalables a otras vías.</t>
  </si>
  <si>
    <t>5 tramos viales adaptados al clima del futuro con esquemas innovadores de adaptación en materia de construcción y mantenimiento que puedan ser escalables a otras vías.</t>
  </si>
  <si>
    <t>10 tramos viales adaptados al clima del futuro con esquemas innovadores de adaptación en materia de construcción y mantenimiento que puedan ser escalables a otras vías.</t>
  </si>
  <si>
    <t>Lograr recursos para adaptar las vías como prioridad del departamento y convencer de la oportunidad de hacerlo como pilotos de adaptación.</t>
  </si>
  <si>
    <t>Lograr contar con esquemas costo-efectivos de adaptación de las vías que evitaran costos futuros e impulsaran la competitividad departamental.</t>
  </si>
  <si>
    <t>La población nacional y departamental que transita por las vías del departamento.</t>
  </si>
  <si>
    <t>Recursos de transferencia de la nación para la red vial departamental. Recursos de INVIAS o Ministerio de transporte para impulsar pilotos departamentales. Recursos posibles de municipios interesados en sus vías.</t>
  </si>
  <si>
    <t>Comunidades Rurales y Urbanas saludables y resilientes</t>
  </si>
  <si>
    <t>SINAP</t>
  </si>
  <si>
    <t xml:space="preserve">Idea de Proyecto </t>
  </si>
  <si>
    <t xml:space="preserve">Apoyar la implementación del Plan de Adaptación del componente Salud Ambiental en el departamento del Quindío,  en concordancia con el Plan  Decenal de Salud Pública, en sus estrategias orientadas a la prevención de los riesgos para la salud generados por el cambio climático tanto en las acciones de salud ambiental como con las acciones de atención en salud publica del departamento, la investigación, desarrollo tecnológico y educación, y teniendo en cuenta los análisis de vulnerabilidad del territorio incluidos por el IDEAM en la  Tercera Comunicación Nacional TCN.
</t>
  </si>
  <si>
    <t xml:space="preserve">El cambio climático influye en los determinantes sociales y medioambientales de la salud, relacionadas con  el aire limpio, agua potable, alimentos suficientes,  una vivienda segura y la propagación de vectores. Se ha estimado que el cambio climático a largo plazo podrá causar fallecimientos debido a desnutrición,  enfermedades potencialmente mortales transmitidas por vectores y zoonosis, enfermedades trasmitidas por agua como el cólera y la diarrea y el estrés calórico, a lo cual se suma el aumento de los desastres naturales tales como las inundaciones y las sequias derivadas de los ciclos de calentamiento - enfriamiento del pacifico ecuatorial. Al mismo tiempo se prevé que las zonas que no cuentan con una buena infraestructura de atención en salud, estarán menos capacitadas para prepararse ante esos cambios.    </t>
  </si>
  <si>
    <t xml:space="preserve">Plan Nacional de Adaptación al Cambio Climático PNACC, Plan Decenal de Salud 2012-2021,  Plan de Desarrollo de Quindío 2016-2019, Plan de Salud. </t>
  </si>
  <si>
    <t xml:space="preserve">La ciencia y la tecnologías son necesarios en la aplicación del Plan, en los ámbitos administrativos, sociales,
medioambientales y preventivos. Diseñar herramientas metodológicas para la modelación de respuestas de adaptación al cambio climático. Articulación con la academia para proponer proyectos d e investigación en relación con los efectos en la salud derivados del cambio climático. </t>
  </si>
  <si>
    <t xml:space="preserve">El plan de adaptación en el componente de salud ambiental aborda el análisis de vulnerabilidad y amenazas desde una óptica trasectorial y define las estrategia de adaptación desde los diferentes componentes de la Salud Ambiental frente a los efectos del cambio climático, con medidas  dirigidas a las personas y a los territorios mas vulnerables en el departamento, las cuales se deben implementar en forma coordinada con las acciones de atención en Salud.    </t>
  </si>
  <si>
    <t>A corto plazo: Un territorio priorizado. A mediano y largo plazo: todo el territorio.</t>
  </si>
  <si>
    <t xml:space="preserve">Abordar la amenaza por el cambio proyectado en los índices de morbilidad y mortalidad relacionados cambios en la temperatura y la capacidad de respuesta para atender los eventos como el dengue y las enfermedades transmitidas por vectores, así como las determinantes relacionadas con  aire limpio, agua potable, alimentos suficientes ya vivienda segura. </t>
  </si>
  <si>
    <t>Aprobación del plan e implementación de las medidas del Plan de Adaptación del Componente de Salud Ambiental  en los territorios priorizados.</t>
  </si>
  <si>
    <t>Implementación del plan de adaptación en todo el territorio posterior a la evaluación de las medidas aplicadas en los territorios priorizados</t>
  </si>
  <si>
    <t>En proceso de construcción del plan de acción 2017.</t>
  </si>
  <si>
    <t xml:space="preserve">Las estrategias de adaptación buscan hacer menos vulnerables las poblaciones y en esa medida propender por la disminución de la carga de la enfermedad asociada al cambio climático que redundara en menor ausentismo laboral (formal e informal) </t>
  </si>
  <si>
    <t xml:space="preserve">Las estrategias de adaptación buscan sensibilizar a la población hacia la búsqueda de entornos saludables </t>
  </si>
  <si>
    <t xml:space="preserve">Se establecen medidas que permitan disminuir las inequidades existentes a partir del conocimiento y las practicas de la población en general en consecuencia con sus creencias </t>
  </si>
  <si>
    <t>Secretaria de Salud - Área de Salud Publica, grupo Salud Ambiental</t>
  </si>
  <si>
    <t xml:space="preserve">El Quindío es un departamento de muy alta vulnerabilidad frente al cambio climático por su  posición geográfica. Estas variaciones tienen incidencia en los factores que intervienen en la salud ambiental que afectan el bienestar de las personas, entre ellas tendrían afectación para las enfermedades cardiovasculares, respiratorias, diarreicas, y las de transmisión por vectores  </t>
  </si>
  <si>
    <t xml:space="preserve">A través del Plan de Adaptación en el componente de salud ambiental se podrán desarrollar una estrategias  de adaptación al cambio climático y priorizar las medidas que se aplicarán a la población y a los territorios mas vulnerables para aprender a vivir en las condiciones que este fenómeno plantea. </t>
  </si>
  <si>
    <t>Personas que habitan y las que visitan el departamento de Quindío</t>
  </si>
  <si>
    <t>Sistema General de Participación</t>
  </si>
  <si>
    <t>Lineamientos para evaluar la Vulnerabilidad de la salud frente al Cambio Climático en Colombia OPS- 2011</t>
  </si>
  <si>
    <t>Vías Adaptadas</t>
  </si>
  <si>
    <t>Salud Ambiental para el Quindío</t>
  </si>
  <si>
    <t>Seguimiento  a la aplicación del plan de Acción y socializar resultados y formular propuestas para replicar en  otros departamentos , reformulación del plan.</t>
  </si>
  <si>
    <t>De Gestión: Numero de actividades ejecutadas/ Numero de actividades propuestas * 100
De  impacto: mortalidad por rabia humana,  mortalidad por desnutrición crónica, reducir la mortalidad por enfermedad diarreica, letalidad por dengue
De Producto: : Numero de  territorios beneficiados</t>
  </si>
  <si>
    <t>M19. Salud Ambiental para el Quindío</t>
  </si>
  <si>
    <t>M8. Café compatible con el clima</t>
  </si>
  <si>
    <t>M9. Ganadería sostenible</t>
  </si>
  <si>
    <t>M10. Turismo sostenible</t>
  </si>
  <si>
    <t>M11. Producción orgánica compatible con el clima del futuro</t>
  </si>
  <si>
    <t>M12. Producción para el consumo local</t>
  </si>
  <si>
    <t xml:space="preserve">M15. Sistemas agroforestales - SAF, como alternativa de producción sostenible en el departamento del Quindío </t>
  </si>
  <si>
    <t>M16. Sistema de alertas tempranas</t>
  </si>
  <si>
    <t>M5. Manejo y tratamiento de aguas residuales domésticas con sistemas aerobios</t>
  </si>
  <si>
    <t>M4. Estufas eficientes de leña en las comunidades rurales</t>
  </si>
  <si>
    <t>M17. Aprovechamiento de aguas lluvia y escorrentía</t>
  </si>
  <si>
    <t>M18. Vías adaptadas</t>
  </si>
  <si>
    <t>Preservar vidas humanas ante la ocurrencia de un evento natural extremo que por sus características pueda representar una amenaza
a una población con algún grado de vulnerabilidad. Conocer el comportamiento de las variables hidrometeorológicas que enmarcan la ocurrencia de eventos como movimientos en masa, inundaciones, avenidas torrenciales , incendios, períodos de sequías, entre otros. Proporcionar a cada una de las comunidades involucradas, herramientas basadas en el conocimiento y en la interpretación de información oportuna para la toma de decisiones en eventos donde la vida pueda verse en riesgo.</t>
  </si>
  <si>
    <t>Los Sistemas de Alerta Temprana, SAT, son una herramienta de gran ayuda para que el uso de la información recolectada sirva para fines investigativos y de construcción de conocimiento sobre meteorológica local y cómo se esta influenciada por la variabilidad climática global</t>
  </si>
  <si>
    <t>Domínguez-Calle, Efraín, Lozano-Báez, Sergio. 2014. Estado del arte de los sistemas de alerta temprana en Colombia. Revista Academia Colombiana de la Ciencia 38 (148). pag321-32, julio-septiembre de 2014
Fundación Pro Cuencas del Río Las Piedras. 2013. Sistema de alertas agroclimáticas tempranas (SAAT) participativas con organizaciones y familias de custodios indígenas y campesinos de la cuenca alta del río Cauca. Deutsche Gesellschaft für Internationale Zusammenarbeit (GIZ).
Personas consultadas.
CRC-Lorena Ordoñez Gestión del Riesgo
Corporación para la Educación y el Desarrollo Agroambiental Popayán, Cauca</t>
  </si>
  <si>
    <t xml:space="preserve">La calificación y localización de los terrenos para la construcción de viviendas de interés social deberá estar contenidas o autorizadas en los planes de ordenamiento territorial o en los instrumentos que los desarrollen o complementen siguiendo los términos previstos en la Ley 388 de 1997.  Los POT deben incluir directrices y parámetros para la localización en suelos urbanos y de expansión urbana, de terrenos necesarios para atender la demanda de vivienda de interés social con conceptos de construcción sostenible.
En los planes parciales con tratamiento de desarrollo en suelo urbano y de expansión urbana o en las normas urbanísticas que reglamenten la urbanización de suelos urbanos sin plan parcial se determinarán los porcentajes de suelos que deben destinarse al desarrollo de Programas de Vivienda de Interés Prioritario (VIP).
En materia de licencias urbanísticas, es preciso definir la exigibilidad de obligaciones en materia de vivienda de interés social y de interés prioritario incorporando los componente de construcción sostenible.
Incorporar determinantes de gestión y prevención del riesgo, para lo cual no se podrán adelantar proyectos de renovación urbana en zonas de amenaza y/o riesgo alto y medio de origen geotécnico o hidrológico, sin incorporar las medidas de prevención y mitigación cuya responsabilidad está en cabeza de los diseñadores y urbanizadores. </t>
  </si>
  <si>
    <t>Teniendo en cuenta que los municipios tienen dentro de sus objetivos la reducción del déficit de vivienda y realizan intervenciones en VIS y VIP nueva, se considera la oportunidad para incorporar el concepto de construcción sostenible y resiliente en estos nuevos proyectos.</t>
  </si>
  <si>
    <t>Inaplicación efectiva de los requerimientos. No acogida de hábitos de conducción verde por parte de conductores. Continuidad de capacitaciones en el tiempo. Capacidad de verificación nacional de los estándares. Diferencias entre valores según mediciones a nivel de laboratorio y en condiciones de operación real. Reto de seleccionar estándares de rendimiento coherentes con estándares de emisión de otros contaminantes atmosféricos.  Se requiere inversión pública en campañas y creación de capacidades, lo mismo que monitoreo.</t>
  </si>
  <si>
    <t>Para efectos de la caracterización de la movilidad de la ciudad hacia un sistema de transporte público organizado, se debe tener en cuenta su estrecha relación con los municipios de Circasia, Montenegro, Calarcá y La Tebaida que presentan una importante relación de viajes con la ciudad, ya que en su gran mayoría utilizan la red vial urbana para llegar a su destino final. La Población de Armenia y los municipios vecinos representa un 85% de la población del departamento de Quindío.
La necesidad de establecer una estrecha coordinación entre las políticas, empresas prestadoras del servicio de transporte y las entidades territoriales para la implementación de dichas políticas tanto en la promoción y desarrollo de los modos de transporte no motorizado en sí como en la aplicación de los lineamientos para que el modelo de ocupación del territorio acoja los lineamientos de planeación, basado en centralidades, que favorece la movilidad sostenible.
El transporte público en la ciudad de Armenia, presenta dificultades para la adecuada movilidad, opera con paralelismo y sobreoferta en las rutas desde sus sitios de origen hasta los destinos, no cuenta con una tecnología que permita que con el pago de un solo pasaje el usuario pueda llegar a cualquier destino de la ciudad, escasa información de los recorridos y horarios lo que genera incertidumbre para los usuarios del paso de los vehículos, lo que ha significado la preferencia del ciudadano por otros medios de transporte ilegales e informales. (CONPES 3572 SETP Armenia)
Los costos de operación, mantenimiento y cuidado del sistema público de bicicletas, deberán ser asumidos en su totalidad por el municipio de Armenia. En este aspecto también existe un reto de promover la cultura del cuidado de este sistema de transporte.
 Se hace necesario que el municipio asegure las fuentes para el mantenimiento futuro de la infraestructura así como de la operación y mantenimiento del sistema semafórico y de control.</t>
  </si>
  <si>
    <t>El Quindío es un departamento que por su tamaño, población y distancias entre centros poblados puede ser un modelo piloto para la implementación de rutas selectivas y tecnologías de valorización de residuos orgánicos y reciclables que podrían ser replicadas a nivel nacional.
El Quindío, clasificado como uno de los departamentos con mayores índices de desempleo en el país, la gestión integral de los residuos puede representar una alternativa de generación de empleo e inclusión de actores del posconflicto con oportunidades laborales y el desarrollo de nuevos proyectos productivos que podrán un impacto en las dinámicas económicas locales.</t>
  </si>
  <si>
    <t>Fuente: inv alumbrado publico a sept 2016</t>
  </si>
  <si>
    <t>Fuente: contrato 001 de 2014- Alc Armenia, Modernizacion prioritaria</t>
  </si>
  <si>
    <t>Fuente: Carga alumbrado publico promediada  enero- junio 2015. ISM S.A antes de modernizacion de lumiarias.</t>
  </si>
  <si>
    <t>Fuente: el ahorro en el consumo de Energia 21% que se espera  con el cambio de la 3893 luminarias sobre el total de la carga</t>
  </si>
  <si>
    <t>Fuente; expansión vegetativa de la ciudad de Armenia, Fuente Mpio de Armeniaestudios previos.</t>
  </si>
  <si>
    <t>Gobernación del Quindío y Alcaldías de los 12 municipios con el apoyo de las empresas de servicios púbicos como Multipropósito de Calarcá, Servigenerales, Empresas Públicas de Armenia.
Se considera que se pueden involucrar ONGs como operadoras de los procesos sociales. Algunas ONGs identificadas puede ser la Fundación Hernán Mejía Mejía, Eje Planetario, Recicla, Tukay, Fundación Coragyptus Atratus de Montenegro entre otros.</t>
  </si>
  <si>
    <t>Proporcionar un servicio de transporte público frecuente, rápido, puntual, seguro, cómodo, limpio y asequible. En la medida en que se cuente con un sistema de transporte masivo eficiente y con adecuada cobertura, será la opción para la movilidada de las personas cambiando sus hábitos de trasporte en vehiculos particulares. Con este cambio se espera una reducción en el parque automotor rodante en un 3% y a su vez  en las emisiones de Gases de Efecto Invernadero.</t>
  </si>
  <si>
    <t>Reducir el 3% de las emisiones de la línea de base.
m2 de andenes, puentes y rampas intervenidos durante el cuatrienio: 3,200
Metros cuadrados de andenes renovados en el cuatrienio: 10600
Gestión de 1 proyecto de construcción e implementaciones infraestructura para bicicletas (ciclo rutas, ciclo carriles), ciclo parqueaderos, señalética, entre otros, acordes para la ciudad.
60 bicicletas en programa ENBICI, sistema publico para bicicletas. Proyecto piloto con apoyo del Ministerio de Transporte.</t>
  </si>
  <si>
    <t>La medida consiste en desarrollar programas de capacitación y educación dirigidos a los conductores de los vehículos de transporte de pasajeros urbanos e intermunicipales y de carga,con el fin de avanzar hacia la formalización profesionalización y desarrollo de buenas prácticas del sector, así como garantizar la sostenibilidad de este tipo de acciones en el largo plazo.  
Los beneficios en reducción de consumo de combustible pueden variar entre 5% y 25% (Kilómetros/galón). La mayoría de los estudios (Schroten, van Essen, Warringa, Bolech, Smokers, &amp; Fraga, 2012), (Quille, Sabina, &amp; Superstine, 2012), (Int Panis, y otros, 2010), (Universidad de los Andes &amp; Clear Air Institute, 2011), (TNO Science and Industry, 2006)  muestran reducciones del orden del 10% en el consumo de combustible líquido (Kilómetros/galón), en los beneficios a largo plazo.  
Las tres empresas que ofertan el servicio de Transporte Público en la ciudad de Armenia, consolidadas a través de la empresa Operadora del Transporte Integrado de Armenia Tinto U.P, cuentan con un parque automotor total de 346 vehículos (busetas y otros vehículos), de los cuales 171 pertenecen a la empresa Buses Armenia S.A. (BASA), 69 a la empresa Transportes Urbanos Ciudad Milagro S.A. (TUCM) y 145 vehículos a la Cooperativa de Buses Urbanos del Quindío Ltda. (Cooburquin). Las tres empresas permanentemente renuevan la flota de buses, por lo cual la edad promedio del parque automotor no supera los seis años de uso.
Con relación a los taxis, según la SETTA, en la ciudad de Armenia el servicio público individual está siendo prestado por 8 empresas, las cuales tiene en circulación alrededor de 2239 taxis, equivalentes al 2.85% del total de carros que transitan en la RVB de la ciudad. Este parque automotor se encuentra renovado en un 80%, por tanto, el servicio es prestado en vehículos con un buen factor de calidad. 
El departamento aporta 295,63 Giga gramos de CO2 equivalente generados por el transporte terrestre. Este sector representa el 45% de las emisiones del departamento, las más significativas en comparación con los demás sectores.</t>
  </si>
  <si>
    <t>Empresas de Servicio Públicos (EPA, EPQ ,ESACOR Y MULTIPROPOSITO) y Alcaldías de los municipios de Armenia, Quimbaya, Pijao, Montenegro. y Alcaldías de los municipios de Armenia, Quimbaya, Pijao, Montenegro. 
Otras alcaldías de los municipios.
CRQ.  Planes de Gestión Ambiental Regional PGAR
Sistema General de Participaciones SGP, Línea de crédito, Plan Departamental de Agua
Sistema General de Regalías SGR</t>
  </si>
  <si>
    <t>Reemplazar el alumbrado público actual por sistemas de mayor eficiencia que involucren fuentes no convencionales de energía y tecnologías de bajo consumo eléctrico para los principales centros poblados de lo municipios del departamento. Con esta medida se busca ahorros del 21% en el consumo mensual de electricidad para alumbrado público en el departamento.</t>
  </si>
  <si>
    <t>El alumbrado público es un servicio público no domiciliario que se presta con el fin de iluminar lugares de libre circulación, que incluyen las vías públicas, los parques y demás espacios que se encuentren a cargo del municipio, con el fin de permitir el desarrollo de actividades nocturnas dentro del perímetro urbano y rural. Pero sin duda, el objetivo principal es proporcionar condiciones de iluminación que generen sensación de seguridad a los peatones y una adecuada visibilidad a los conductores de vehículos en zonas con alta circulación peatonal. Busca proporcionar la visibilidad adecuada para brindar seguridad y permitir el normal desarrollo de las actividades asociadas a los centros poblados. 
El servicio de alumbrado público comprende las actividades de suministro de energía al sistema de alumbrado público, la administración, la operación, el mantenimiento, la modernización, la reposición y la expansión del sistema de alumbrado público. Artículo 2- DECRETO NÚMERO 2424 DE JULIO 18 DE 2006 – MINISTERIO DE MINAS Y ENERGÍA. Es prestado por los municipios que se encarga de su instalación, mantenimiento y ampliación de cobertura por lo general, a través de concesiones o contratos con terceros que realizan la operación del servicio.
El servicio debe ser prestado con calidad lo cual implica que todas las luminarias instaladas en un municipio, incluyendo la cabecera municipal y las zonas rurales funcionen correctamente; mediante acciones de mantenimiento preventivo y correctivo en caso de falla. 
Una solución para reducir el consumo de energía por alumbrado público es el cambio de tecnología pasando de bombillas de mercurio a bombillas de sodio de alta presión, las cuales son de mayor eficiencia y menor potencia. La medida consiste en realizar el reemplazo paulatino de las luminarias, balastos y lámparas que actualmente funcionan con tecnología de menor eficiencia por sistemas como el LED adecuados para áreas exteriores públicas, esto sin olvidar el cumplimiento de los niveles mínimos de iluminación, pero procurando la eficiencia energética y económica.
Tambien incluye la implementación de sistemas solares fotovoltaicos que proveerán la electricidad para la iluminación.</t>
  </si>
  <si>
    <t>Se estima que esta medida presenta un potencial de reducción de emisiones de 0,46 Gg CO2 promedio anual. La reducción de emisiones acumulada del 2016-2030 se estima en 0,91 Gg CO2.</t>
  </si>
  <si>
    <t>Esta estrategia hará uso de biodigestores en lo posible anaeróbicos para mayor aprovechamiento del CH4 producido por la mala gestión de estiércol, al mismo tiempo que se producen lodos especiales que sirven como bio fertilizantes y bio insecticidas. Aunque Colciencias no tiene una línea de convocatoria específica en cambio climático, no obstante apoya todos los temas de mejoramiento de la producción ganadera, por lo cual este proyecto puede ser apoyado tanto en mejoramiento ambiental como ganadería.</t>
  </si>
  <si>
    <t>Los modelos silvopastoriles aumentan la capacidad de captura de CO2.  Por otra parte, hay mejoramiento en el microclima de las fincas por los  árboles plantados, los cuales harán que mejore la productividad del ganado en general. Al mismo tiempo se asegura la regeneración del suelo con mayores forrajes y con ello se aumentara la productividad de carne, leche y otros productos provenientes de los arboles productivos. Finalmente, el aprovechamiento del CH4 por medio de biodigestores ayudará no sólo a reducir las emisiones sino también ofrecerá nuevos productos para la venta y aprovechamiento (biogás, fertilizante).</t>
  </si>
  <si>
    <t>Desarrollo rural bajo en carbono y resiliente al clima</t>
  </si>
  <si>
    <t>Mejora en la productividad del sector; Mayor valor agregado del café (aumento de ingresos del productor), Impulso al desarrollo económico de otros sectores de la economía del departamento.                                          Con las huertas caseras se presenta una alternativa de ahorro en la canasta familiar y complemento en la seguridad alimentaria.</t>
  </si>
  <si>
    <t xml:space="preserve">• Implementar 1.500 ha en sistemas agroforestales asociados al cultivo del café. Brindar la asistencia técnica en BPA, Forestal, huerta casera y fertilizacion organica.  </t>
  </si>
  <si>
    <t xml:space="preserve">*Priorizar las áreas a intervenir, de acuerdo a la afectación por el fenómeno El Niño, durante el año 2015. 
* Implementar 500 ha en sistemas agroforestales asociados al cultivo del café.  Brindar la asistencia técnica en BPA, Forestal, huerta casera y fertilizacion organica. </t>
  </si>
  <si>
    <t xml:space="preserve">• Implementar 1.000 ha en sistemas agroforestales asociados al cultivo del café. Brindar la asistencia técnica en BPA, Forestal, huerta casera y fertilizacion orgánica.  </t>
  </si>
  <si>
    <t xml:space="preserve">*Reducción de alteraciones de cuerpos de agua por vertimientos de las centrales de sacrificio.
• Conservación de suelos.
• Generación de servicios ecosistémicos.
• Aumento de la biodiversidad y conectividad de las áreas.                                                                • Mejoramiento de la regulacion hidrica.                 • Mayor resiliencia del sistema productivo a eventos extremos climaticos.                                    • Disminucion de la erosion hiidrica y eolica.            • Mejoramiento de la Conectividad biologica y proteccion de la biodiversidad     </t>
  </si>
  <si>
    <t>*Mejoras en los rendimientos y calidad de la producción ganadera.
• Mejora en la competitividad del sector.
• Aumento en los ingresos
• Reducción en costos de insumos.
• Reducción del riesgo de perdidas frente a la variabilidad climática.</t>
  </si>
  <si>
    <t xml:space="preserve">La medida busca reconvertir las areas destinadas a la ganaderia en el departamento mediante la implementacion principalmente de sistemas silvopastoriles intensivos (mediante la siembra de especies forrajeras y en banco de proteinas con densidades altas) y sistemas silvopastoriles no intensivos (implementacion de cercas vivas con 100 o 200 arboles/ha) muchas de estas especies forrajeras (leguminosas) fijan nitrogeno al suelo, mejorando la fertilidad del suelo y favoreciendo el pasto que se propaga al rededor del sistema edafico del arbol, beneficios que son captados por las gramineas y que se reflejan en la productividad en peso y leche del ganado que se alimenta de estos, disminucion en la fertilizacion de los pastos, diversificacion de la dieta (con las especies forrajeras que contienenmayores % de proteina que los pastos),  mejoramiento del ambiente a los animales para realizar el proceso de rumiar (menor estres y perdida de energia por altas temperaturas, para el caso de las vacas estas pasan aproximadamente 8 horas al dia rumiando), ademas de mejorar el proceso de fermentacion enterica se puede disminuir hasta en un 18% la produccion de metano por Kg de leche y hasta un 22% por kg de carne producida, ademas de la ganancia en produccion que representa mejores ingresos para los productores, por lo que finalmente es posible optimizar las zonas mas productivas y de menor impacto, incrementando el numero de cabezas de ganado por hectarea, destinando aquellas areas con altas pendientes, altos riesgos de erosion para ser destinados a la restauracion, los sistemas silvopastoriles tambien se pueden intercalar con algunas especies maderables que a largo plazo (18 - 25 años) pueden ser una alternativa economica con la obtencion de madera de aserrio y durante este tiempo captaran carbono en su biomasa.
Actualmente, el departamento aporta 105,10 Giga gramos de CO2 equivalente  generados por la actividad ganadera. Esto representa el 16% de las emisiones del departamento. Las emisiones de este sector productivo están dadas por la fermentación entérica con 64GgCO2e y 41,10 GgCO2e con mayor representatividad del ganado bovino. Desarrollar la ganadería sostenible tendría una connotación especial en el ordenamiento del uso del suelo en Quindío con respecto al a vocación del suelo establecida. El departamento presenta un sistema de extensivo de producción que está afectando los suelos y la biodiversidad debido a que, según la UPRA, cuenta con una vocación del 0% para esta práctica y en la actualidad abarca el 14% del territorio en areas de pastoreo. El conflicto se encuentra relacionado con la ganadería extensiva expandida sobre tierras destinadas para uso agrícola, forestal y areas de conservacion, reflejando una degradación de los recursos naturales, trayendo consecuencias negativas ambientales y sociales. Por consiguiente, el establecimiento de buenas prácticas ganaderas que incluya sistemas silvopastoriles, manejo sostenible del sistema productivo , conservación y/o restauración de áreas en predios ganaderos y el manejo del estiércol en las plantas de sacrificio, alineado con el NAMA de Ganadería Sostenible, podrá no sólo reducir la presión sobre el suelo, sino también aumentar la capa vegetal, disminuir las emisiones, minimizar la extensión de la frontera agrícola y mejorar  conflictos de uso del suelo, Adicionalmente, estas estrategias aumentará la capacidad de adaptación mediante la protección, manejo sostenible y restauración de la biodiversidad (AbE) al reducir la  presión sobre los ecosistemas. </t>
  </si>
  <si>
    <t>De acuerdo con el informe del IDEAM las emisiones de la cría de ganado es de aproximadamente 1`515.148 Ton CO2e. Con base en los estudios de la Universidad de los Andes y del Center for Climate and Energy Solutions a largo plazo se podría llegar a absorber 40.35 Mton CO2e, lo cual supera las emisiones actuales; no obstante, es imprescindible diferenciar los gases absorbidos por mejores prácticas, ya que los árboles absorben sólo carbono y mejoran la absorción de nitrógeno del suelo. Por lo cual, para reducir la mayoría de las emisiones del sector ganadero es necesario aprovechar todo el estiércol y mejorar la alimentación del ganado, ya que el ciclo del metano es distinto y es el mayor aportante de las emisiones del sector.</t>
  </si>
  <si>
    <t xml:space="preserve">Implementancion de 400 hectareas de sistemas silvopastoriles en el departamento, en proceso de certificacion de BPG </t>
  </si>
  <si>
    <t xml:space="preserve">Implementacion de 600 hectareas de sistemas silvopastoriles en el departamento, en proceso de certificacion de BPG </t>
  </si>
  <si>
    <t xml:space="preserve">Implementacion de 800 hectareas de sistemas silvopastoriles, en proceso de certificacion de BPG </t>
  </si>
  <si>
    <t xml:space="preserve">1- Toneladas de Carbono capturadas                                                                                                                                                                                                             2- Número de hectáreas transformadas en sistemas silvopastoriles 
3- Número de cabezas de ganado por hectárea
4- Número de árboles por hectárea
5- Producción de biogás
6- producción de carne y leche
7- Reducción de costos en insumos 
8- Número de empleos nuevos creados en el sector, 
9- Litros de Agua usados/cabeza de ganado                                                                                                                                                                                                   10- Seguridad alimentaria                                                                                                                                                                                                                                                                             </t>
  </si>
  <si>
    <t>Aportar en la reducción de las emisiones  de GEI causadas por las prácticas en el sector agrícola, como el uso de fertilizantes nitrogenados, mediante la transición e implementación de las técnicas de producción orgánica en 500 hectáreas de diferentes sistemas productivos (entre ellos platano, banano, cultivos semestrales entre otros)  del departamento del Quindío.   Mejorar la resiliencia de los cultivos agrícolas a los fenómenos climáticos extremos (fenómenos El Niño y La Niña) mediante la capacitación a los productores sobre técnicas de producción orgánica.</t>
  </si>
  <si>
    <t>Implementación de las técnicas de producción orgánica en 200 ha de diferentes cultivos.</t>
  </si>
  <si>
    <t>Implementar mediante la asistencia técnica profesional las técnicas para la producción orgánica en 200 ha de diferentes cultivos.            
Realizar el respectivo seguimiento y monitoreo de los modelos implementados, su efectividad y rendimientos.</t>
  </si>
  <si>
    <t>1) Implementar el 100% del PGIRS de Armenia, Pijao y Montenegro, el 30% del PGIRS Calarcá y Quimbaya. Actualizar e implemtar el 20% del PGIRS de La Tebaida. 
2) Identificación de centros de reciclaje en los municipio de Armenia y Pijao (Censo)
3) Censo de recuperadores para conformación de cooperativas de reciclaje que generar alternativas de reciclaje inclusivo, con el fin de mejorar la calidad de vida de los recicladores informales que viven de esta actividad.
4) Establecer un lineamiento normativo para exigir la formulación e implementación de Planes de Manejo Integral de Residuos Sólidos (PMIRS) en instituciones, conglomerados residenciales y  comerciales.
5) Evaluar la implementación de rutas selectivas de recoleccion para residuos orgánicos y para residuos reciclables.
6) Establecer el mecanismo que favorece el reciclaje y aprovechamiento de residuos de papel, cartón, vidrio, metales, plástico, entre otros, definiendo incentivos para el mercadeo de productos generados a partir de estos.
7) Proyecto piloto de compostaje en la central de abastos Mercar del municipio de Armenia, para aprovechar los residuos orgánicos.
8) Realizar alianzas con los gremios productores agropecuarios para crear demanda de compost.                                          9) Estudio de factibilidad y selección de la tecnologia de la Planta de Compostaje del Quindio</t>
  </si>
  <si>
    <t>1) 100% de los PGIRS de todos los municipios del departamento implementados
2) 50% de los municipios con PMIRS en formulación e implementación en las instituciones, parques temáticos, conjuntos residenciales, empresas y conglomerados comerciales.
3) Evaluación de la sostenibilidad del proyecto piloto de compostaje en la central de abastos Mercar del municipio de Armenia, para aprovechar los residuos orgánicos para definir su replicabilidad a nivel departamental.
Promocionar el uso de compost (v.g., mejoramiento de tierras urbanas y paisajismo, agricultura rural y urbana).
4) Alianzas público-privadas con sector industrial para compra de materiales reciclables.
5) Actualización de las bases de información sobre los centro de acopio de reciclaje, cooperativas de recuperadores y centros de producción de compostaje.              6) Construcción por fases de la Planta de Compostaje  
7)Rreporte medición y verificación en linea con el gobierno nacional</t>
  </si>
  <si>
    <t>SOLO LA PLANTA DE ARMENIA ES AEROBICA, EL RESTO SON ANAEROBICAS O COMO DIJO DOUGLAS POZOS SEPTICOS</t>
  </si>
  <si>
    <t>Gestión de recursos para la compra de lotes, el diseño y construcción de las PTARs.
Otro de los retos consiste en la operación del sistema bajo criterios de eficiencia energética para lograr la optimización de los consumos que requieren los sistemas de aireación y mezcla que son los que permiten que el tratamiento de las Aguas Residuales se realice sin generar GEI.</t>
  </si>
  <si>
    <t>Publica: Administraciones municipales. Posibilidad de apalancar recursos de FINDETER.
Privadas: Empresas Públicas operadoras de los sistemas de Alumbrado Público de los municipios de departamento del Quindío.
Alianzas APP como ya se dío en el caso de la empresa Ingeniería, Suministros, Montajes y Construcciones, la cual obtuvo la concesión por un periodo de 20 años para la ciudad de Armenia.</t>
  </si>
  <si>
    <t>*Mejorar la calidad del aire al disminuir emisiones de contaminantes criterio
*Se esperan efectos positivos en la salud asociados a una mejor calidad de aire</t>
  </si>
  <si>
    <t>Economico</t>
  </si>
  <si>
    <t xml:space="preserve">M13.  Mecanismos de incentivos a la conservacion </t>
  </si>
  <si>
    <t>Publica: Gobernación del Quindío y Alcaldías de los 12 municipios, aplicacion de la Norma por transferencia de recursos por el cobro de aseo (Preuntar a Laura), MADS - Division de saneamiento, Ministerio de Agricultura - Centrales de Avasto).
Privada: Apoyo de las empresas de servicios púbicos como Multipropósito de Calarcá, Servigenerales, Empresas 
Públicas de Armenia.
Sistema General de Regalías (SGR)
CRQ: Planes de Gestión Ambiental Regional PGAR</t>
  </si>
  <si>
    <t>Sistema General de Regalías, $1.000.000 entre  los años 2018 y 2019.  Ministerio de transporte,IDTQ, SETTA, Transito Calarca y Quimbaya, del sector privado las escuelas de conduccion.</t>
  </si>
  <si>
    <t>Pública: Municipios del departamento (FOMVIVIENDA - Alcaldia de Armenia), Promotora de Vivienda - Gobernacion,                                                                                                                                 Ministerio de Vivienda                                                                                                                                                                             Gobernacion del Quindio - SADRA mejoramiento de vivienda rural
Privada: Empresas constructoras encargadas del desarrollo urbanístico.</t>
  </si>
  <si>
    <t>Innovación en sistemas de iluminación, domótica, electrodomésticos eficiencientes, materiales de construcción bajos en carbono, desarrollos de materiales térmicos, entre otros.
El programa de arquitectura de la Universidad Gran Colombia (UGC) ejerce la formación de profesionales considerando la arquitectura bioclimática como elemento transversal a lo largo de su plan de estudios, enfatizando en los núcleos de formación en Proyecto de arquitectura y de construcción arquitectónica; además de los semilleros de investigación, en los cuales se estudian y proponen alternativas de diseño arquitectónico y uso de materiales acordes con las necesidades y condiciones del contexto de intervención.
Así mismo, se cuenta con un Laboratorio de Bioclimática con instrumentos para el registro y medición de variables climáticas como: aire, agua y radiación solar; esto con el fin de tomar decisiones sobre los materiales constructivos y la implantación arquitectónica que brinden confort o bienestar termofisiologico.
CAMACOL  y Quindio Competitivo.</t>
  </si>
  <si>
    <t>Producción orgánica compatible con el clima del futuro</t>
  </si>
  <si>
    <r>
      <t>Implementación de las técnicas de producción orgánica en 100 ha de diferentes cultivos.                I</t>
    </r>
    <r>
      <rPr>
        <sz val="10.5"/>
        <color rgb="FF00B050"/>
        <rFont val="Tw Cen MT"/>
        <family val="2"/>
      </rPr>
      <t>nstitucionalizacion de  los Mercados verdes en todo el departamento</t>
    </r>
  </si>
  <si>
    <r>
      <t>Implementar mediante la asistencia técnica profesional, las diferentes estrategias</t>
    </r>
    <r>
      <rPr>
        <sz val="10.5"/>
        <color rgb="FF00B050"/>
        <rFont val="Tw Cen MT"/>
        <family val="2"/>
      </rPr>
      <t xml:space="preserve"> para afrontar el cambio climatico</t>
    </r>
    <r>
      <rPr>
        <sz val="10.5"/>
        <rFont val="Tw Cen MT"/>
        <family val="2"/>
      </rPr>
      <t>, las técnicas para la producción orgánica en 200 ha de diferentes cultivos.
Realizar el respectivo seguimiento y monitoreo de los modelos implementados, su efectividad y rendimientos.</t>
    </r>
  </si>
  <si>
    <t xml:space="preserve">El costo principal proviene de la compra de materiales, particularmente de la gallinaza, y de la mano de obra para el proceso. Se asume la renta de maquinaria para labranza mínima en una hectárea de cultivo. Se consideran tres días para capacitación sobre cambios en las prácticas de cultivo, manejo de nutrientes y plagas.
Se estima que el costo por hectárea es de USD 1630 </t>
  </si>
  <si>
    <t>Uso Eficiente del Recurso Hidrico</t>
  </si>
  <si>
    <t>Departamento de  Quindio</t>
  </si>
  <si>
    <t>Departamento de Quindio</t>
  </si>
  <si>
    <t>Corto Plazo (2017-2019)</t>
  </si>
  <si>
    <t>M20. Uso Eficiente del Recurso Hidrico</t>
  </si>
  <si>
    <t>La inversión aproximada para la intervención en el corto plazo se estima en aproximadamente 12.000.523.050 millones de pesos</t>
  </si>
  <si>
    <r>
      <t xml:space="preserve">* CRQ - Plan de acción 2016-2019
* Plan de Desarrollo Departamental - Estrategia de Desarrollo Sostenible. 
* </t>
    </r>
    <r>
      <rPr>
        <sz val="11"/>
        <color rgb="FF00B050"/>
        <rFont val="Tw Cen MT"/>
        <family val="2"/>
      </rPr>
      <t xml:space="preserve">Presupuestos municipales según municipios y cultivos priorizados
* Cooperación internacional: JICA, GIZ, Rare internacional, Usaid, Unión Europea. </t>
    </r>
  </si>
  <si>
    <t>De acuerdo al analisis de vulnerabilidad del departamento del Quindio al cambio climatico, elaborado por el IDEAM, uno de los indicadores que presenta mayor amenaza es el indice de disponibilidad hidrica, por la presion que se realiza al ecosistema debido principalmente por la demanda urbana de agua para uso domestico, servicios, construccion, industria y comercio.  La presion al recurso se aumenta con los vertimientos que se realizan afectando seriamente la calidad y cantidad aguas abajo.  La CRQ periodicamente publica los boletines hidrometeorologicos donde analiza y compara valiosa informacion del monitoreo de caudales, precipitacion y temperatura en varios municipios del departamento, para el primer semestre de 2016 se observo un disminucion mensual de los caudales entre el 11%  y el 79%  frente al promedio historico mensual multianual, cifras preocupantes teniendo en cuenta que en el año 2015 tuvo incidencia el fenomeno El Niño el cual tambien afecto el equilibrio de los acuiferos que tardan mas tiempo en recargarse, por otro lado se suma a la problematica, las perdidas que se presentan en la distribucion del agua que se capta y potabiliza, las cuales ascienden al 33%, estas perdidas se deben en su mayoria al hurto del liquido, tambien existe un volumen no calculado de perdidas en las lineas de aduccion, por otro lado existen en el departamento 32 acueductos veredales los cuales no han legalizado la concesion de aguas ante la CRQ fomentando el desperdicio del liquido,  los anteriores indicadores demuestran la vulnerabilidad del recurso hidrico al cambio climatico, por lo que es necesario continuar, fortalecer y articular las acciones que se vienen desarrollando a nivel regional departamental y municipal.</t>
  </si>
  <si>
    <t>La implementación de la medida puede apoyarse en el plan de Ciencia, Tecnología e Innovacion del departamento del Quindio.</t>
  </si>
  <si>
    <t xml:space="preserve">A nivel nacional se articula con la Ley 1450 de 2011, contempló en el artículo 215, como competencia de las Corporaciones Autónomas Regionales, la formulación y ejecución de proyectos de cultura del agua.                                                                                                                 La medida de adaptación se articula con el Plan de  Acción de la  Corporación Autónoma Regional del Quindio CRQ  - Programa I: Gestión Integral del Recurso Hidrico, Proyecto 2. Cultura del Agua, Meta 1 Ejecutar la estrategia de educacion ambiental CUIDAGUA, tambien con el proyecto 5. Autoridad Ambiental en la Gestion integral del Recurso Hidrico, Meta 1.Evaluar las solicitudes de prospección y exploración de aguas subterráneas, concesiones de aguas superficiales y subterráneas, permisos de ocupación de cauce y programas de uso eficiente y ahorro del agua. Meta 2. Implementar el programa anual de control y seguimiento a usuarios del recurso hídrico relacionados con prospección y exploración de aguas subterráneas, concesiones de aguas superficiales y subterráneas, permisos de ocupación de cauce y programas de uso eficiente y ahorro del agua. Meta 3. Diseñar e implementar el programa de legalización de usuarios del Recurso Hídrico.                                         igualmente  se articula con el Plan de Desarrollo Departamental "En defensa del Bien Comun" con la Estrategia de Desarrollo Sostenible, Programa: Quindio territorio Vital, Subprograma : Manejo Integral de agua y saneamiento basico.
</t>
  </si>
  <si>
    <t xml:space="preserve">Contribuir a la reducción de la presión sobre los recursos hidricos del Departamento del Quindio, mediante la integracion de estrategias  y alianzas interinstitucionales que disminuyan el porcentaje de perdidas, fomenten el uso racional y eficiente del agua. </t>
  </si>
  <si>
    <t xml:space="preserve">La aplicación de la medida tiene un enfoque Departamental, pero se sugiere tomar en cuenta inicialmente municipios como 
Salento, Armenia, Circasia, Quimbaya y Montengro donde ya se vienen presentando problemas de disponibilidad del recurso. 
</t>
  </si>
  <si>
    <t>La implementación de esta medida inicialmente mejorará el conocimiento de los ususarios en general sobre el cambio climático y la importancia de sus efectos sobre el recurso hídrico y contribuirá a responder de forma practica y costo-efectiva a la posible escases o disminución del recurso mejorando la capacidad  para el manejo eficiente del mismo con los subsecuentes beneficios para  la productividad y el bienestar familiar, mediante las actividade sde educacion ambiental enfocadas en gestion integral del recurso hidrico, que generara sensibilidad en cuanto al valioso aporte que cada habitante del departamento puede hacer en favor de optimizar el uso del recurso, disminuyendo la presion que se ejerce a nivel colectivo al ecosistema, igualmente se pretende que a nivel industrial, empresarial, de los sectores productivos como el turismo, el sector agricola y pecuario se pueda implementar el proceso de educacion.      La busqueda de estrategias e investigaciones que permitar disminuir la perdida del recurso en la redes de aduccion y distribucion del recurso permitiran mejorar el suministro y cobertura en el departamento.</t>
  </si>
  <si>
    <t>* Mejorar el nivel de información y la dispersión de la misma en materia del numero de productores agrícolas del departamento
* Lograr la articulación entre las acciones de la Corporación y las de el Plan Departamental de Aguas - PDA
* Destinacion de los recursos suficientes para el apoyo de los procesos de investigacion sobre perdidas del recurso.
* Funcionalidad y continuidad del sistema de otorgamiento de concesiones, monitoreo y seguimiento.                                                    * Continuidad de los funcionarios interinstitucionales que conforman el colectivo CUIDAGUA una vez cambien las administraciones.</t>
  </si>
  <si>
    <t xml:space="preserve">* Sinergias interinstitucionales ya conformadas pero que requieren de mas apoyo para sus replicas.
* Personal idoneo y experto en las diferentes instituciones del departamento
* La articulación interinstitucional estratégica para acceso a fondos y recursos
* Mejoras para la competitividad y el crecimiento económico del departamento
* Transformación del agro en el departamento
* Mejora de capacidades locales en las instituciones publicas involucradas. </t>
  </si>
  <si>
    <r>
      <t xml:space="preserve">Gobernación del Quindio 2016. Plan de Desarrollo 2016-2019 "En Defensa del Bien Comun"
CRQ. 2016. Plan de Acción de la CRQ - "Quindio Verde: Un Plan Ambiental para la Paz"
JICA. 2015. Guía práctica para Cosechar el agua Lluvia - Agencia para la cooperación internacional del Japón - JICA 
Ficha de Adaptación No. 29 Herramientas para la Acción climática- Sistemas para la recolección, almacenamiento y distribución de aguas lluvias para riego - Ministerio de Ambiente. 
Asesorías y Consultorías LR SAS - Proyecto Transferencia de tecnología en cosecha de aguas lluvias para el Departamento del Cauca. 
</t>
    </r>
    <r>
      <rPr>
        <b/>
        <sz val="11"/>
        <rFont val="Tw Cen MT"/>
        <family val="2"/>
      </rPr>
      <t xml:space="preserve">
Personas consultadas</t>
    </r>
    <r>
      <rPr>
        <sz val="11"/>
        <rFont val="Tw Cen MT"/>
        <family val="2"/>
      </rPr>
      <t xml:space="preserve">
Funcionarios de la CRQ - Ingeniera Patricia Rojas, Ingeniera, Ing. Gobernacion del Quindio, Douglas Salazar   Ing. Marible Torre de la Empresas Publicas del Quindio.</t>
    </r>
  </si>
  <si>
    <t xml:space="preserve">Contribuye al desarrollo de capacidades locales, a la innovación y a la incorporación de la tecnología como parte de la adaptación, reduciendo los impactos en la calidad de vida asociados a la disponibilidad y calidad del recurso hídrico en temporadas secas.. </t>
  </si>
  <si>
    <r>
      <t xml:space="preserve">
</t>
    </r>
    <r>
      <rPr>
        <sz val="11"/>
        <rFont val="Tw Cen MT"/>
        <family val="2"/>
      </rPr>
      <t xml:space="preserve">
Para una reformulación de planes de uso eficiente y ahorro de agua se estima una cifra promedio las costos pueden ir desde 40.000.000 millones hasta 200.000.000  esta ultima en un promedio de 20.000 hab por municipio.
</t>
    </r>
    <r>
      <rPr>
        <sz val="8"/>
        <rFont val="Tw Cen MT"/>
        <family val="2"/>
      </rPr>
      <t>*1 Los datos sobre otro tipo de mecanismos no es posible costearlos a nivel general pues depende del tipo de medida especifica a ser implementada
*2 Costo anual para un proyecto  con 10 beneficiarios $60.000.000 incluyendo capacitación y con la concurrencia de recursos de la CRC, Municipios y Departamento)
*3 Los datos sobre otro tipo de mecanismos no es posible costearlos a nivel general pues depende del tipo de medida especifica a ser implementada</t>
    </r>
    <r>
      <rPr>
        <sz val="11"/>
        <rFont val="Tw Cen MT"/>
        <family val="2"/>
      </rPr>
      <t xml:space="preserve">
</t>
    </r>
  </si>
  <si>
    <t xml:space="preserve"># de familias ususarias de acueductos municipales y veredales sensibilizados
# de instituciones educativas aplicando estrategias de uso racional del agua
# familias beneficiadas
# de empresas aplicando estrategias de uso racional del agua
# de acueductos rurales con conseciones de agua legalizadas
% de reduccion de perdidas de agua en el departamento
% reducción en el consumo de agua por familia y/o habitante
</t>
  </si>
  <si>
    <t xml:space="preserve">Los ususarios de los acueductos urbanos y rurales del departamento. </t>
  </si>
  <si>
    <t>Gobernación, como apoyo articulador programático y financiero a nivel del manejo integral del agua
CRQ, como responsables de la formulación, implementación y seguimiento de los proyectos a nivel del Recurso hídrico
Alcaldías municipales, como responsables de implementación y apoyo financiero de los proyectos y responsable local de la asistencia técnica, relacionamiento comunitario y seguimiento a nivel de los proyectos productivos.  Las entidades prestadoras del servicio de agua deben continuar e intensificar los procesos.</t>
  </si>
  <si>
    <t>Al lograr el uso racional del agua por parte de los usuarios de las areas urbanas y rurales, se logra disminuir los costos en el pago del servicio, por otro lado sera posible ampliar la cobertura en las nuevos proyectos de ampliacion urbana que generan ingresos en la region.</t>
  </si>
  <si>
    <t xml:space="preserve">El principal beneficio de esta medida será las disminucion de la presion en los recursos hidricos del departamento al optimizar su uso, sea posible lograr mantener los caudales ecologicos de los rios en periodos secos, beneficiando las poblaciones aguas abajo y la vida acuatica. </t>
  </si>
  <si>
    <t xml:space="preserve">1.  Continuar con los procesos de educacion en torno a la cultura del agua y cambio climaticico en el sector urbano y rural.           
2.  Promover la formulación de  los planes de uso eficiente y ahorro de Agua de los 12 municipios, teniendo en cuenta las consideraciones de cambio climático para el departamento del Quindio. 
3)  Definir con base en niveles de vulnerabilidad o impacto en el uso del recurso hídrico las  comunidades, gremios, unidades productivas y áreas prioritarias con mayor oportunidad de impulsar la intervención en los municipios priorizados.                                             4. Seguimiento y evaluacion a los indicadores del proyecto. ( implementacion de las estrategias para disminuir las perdidas de agua en las lineas de aduccion y por lineas clandestinas)
</t>
  </si>
  <si>
    <t>1. Seguimiento a la implementacion de los Planes de uso eficiente y ahorro del agua, como medida de adaptacion al Cambio climantico en los 12 municipios del departamento.</t>
  </si>
  <si>
    <t xml:space="preserve">La Alianza Global para Estufas Limpias (GACC, por sus iniciales en inglés), es una asociación entre los sectores públicos, privados y organizaciones no gubernamentales promovida por la Secretaría de Estado de los Estados Unidos y gestionada por la Fundación de las Naciones Unidas. La meta de la Alianza es lograr que 100 millones de hogares adopten cocinas mejoradas eficientes antes del 2025 y busca contribuir a mejorar la calidad de vida,
empoderar a la mujer, y combatir el cambio climático a través de la creación de un mercado mundial de cocinas limpias y eficientes.
Programa de Uso Racional y Eficiente de Energía (PROURE). Resolución 180919 del Ministerio de Minas y Energía, el cual define como subprograma prioritario para el sector residencial las hornillas eficientes.
Comité de Cafeteros del Quindío ha realizado el proyecto "Construcción de Fogones Ecológicos Ahorradoras de Leña en la Zona Rural del Departamento del Quindío para el Mejoramiento de las Cocinas y Alternativa para Disminuir el Impacto en la Salud Humana y en el Ambiente", instalando, durante el 2012-2015, 226 estufas en los municipios de Armenia, Calarcá, La Tebaida, Salento, Filandia. 
La Fundación Natura ha desarrollado el proyecto Huellas en conjunto con algunas corporaciones ambientales del país.
CRQ ha desarrollado los siguientes proyectos relacionados:
1)“Participación Comunitaria para la educación ambiental – PACEA”. En alianza con el Fondo DRI, el proyecto promovió el desarrollo integral de las microcuencas. Entre la comunidad organizada y los técnicos se analizaba la situación socioeconómica y de los recursos naturales en la microcuenca. Una vez definidos los problemas y sus causas se proponían soluciones, posterior a ser cuantificadas con los diseños y costos se formulaban los proyectos que conformaban el plan de desarrollo sostenible de la microcuenca. 
2) Proyecto “Desarrollo de la Participación Comunitaria en el Sector Forestal – PACOFOR”. Este proyecto impulsó y fortaleció la capacidad de las comunidades rurales para gestionar el manejo sostenible de los recursos naturales renovables en el territorio que habitan, en beneficio y mejoramiento de sus condiciones de vida. </t>
  </si>
  <si>
    <t xml:space="preserve">Las estufas eficientes emiten menos GEI que las estufas a fuego abierto. Las emisiones reducidas pueden darse según el tipo de combustible, eficiencia del equipo usado para la cocción o calefacción, la biomasa no renovable y, las prácticas de cocción, el proyecto busca a corto plazo la construccion de 865 estufas eficientes en predios inicialmente ubicados en areas de importancia estrategica en el departamento, posteriormente en los predios de zonas mas bajas, la medida va a compañada del componente de reforestación de 77,9 ha con especies dendroenergéticas con especies seleccionadas de alto poder calorifico, que permitan tener un consumo sostenible de leña, evitando que las familias usuarias de la estufa, tengan que ir al bosque a conseguir leña, disminuyendo la presión sobre ellos.  La introducción de una nueva tecnología supone mejores rendimientos en términos de consumo en comparación con una estufa tradicional ó un fogón abierto. Se estiman reducciones de consumo de leña en un 15 a 20%, disminuyendo la generación de gases de combustión, como el CO2 (GEI), así como se reduce las emisiones de CO2 por deforestación evitada.
El principio de funcionamiento de la cocina tradicional se basa en la combustión incompleta de la leña por medio de la cual convierte la energía potencial del combustible en energía calorífica. 
El departamento aporta  122, 51 Giga gramos de CO2 equivalente generados por  emisiones por extracción de madera, leña, disturbios y perdida de bosque natural a otras tierras forestales. Este sector representa el 18,6% de las emisiones del departamento, pero las más significativas de la categoría 3.B.1 - Tierras forestales (61%), según el INGEI del Quindío, elaborado por la Tercera Comunicación Nacional.  En Colombia, una de las fuentes principales de liberaciones de dioxinas y furanos, gases de efecto invernadero y presión de deforestación sobre los bosques naturales, es el uso de leña como fuente de energía en procesos de combustión doméstica. Adicionalmente, y dado que generalmente los sistemas de combustión utilizados son de baja eficiencia, se incrementan los riesgos a la salud de la población, asociados con los altos niveles de contaminación intra domiciliaria (por dioxinas y furanos, material particulado y CO, entre otros). Según las cifras del Departamento Administrativo Nacional de Estadística -DANE, en la Encuesta de calidad de vida (ECV) 2013, en Colombia hay 1,6 millones de familias que usan leña diariamente para cocción, de los cuales 1,4 millones son familias rurales y las restantes 200 mil son familias urbanas.(MADS, 2015)
Debido a que el sector rural de subsistencia se caracteriza por su bajo poder adquisitivo, es muy difícil que se presente una evolución hacia el uso de recursos energéticos modernos. De hecho, la falta de suficientes ingresos económicos sumado a la circunstancia que la leña se encuentra disponible libremente, conlleva a que la gente continúe dependiendo de este recurso para sus necesidades de cocción (Barnes et al. 1994). Bajo este criterio, la adopción de tecnologías más eficientes se convierte en un importante paliativo de cara a disminuir el consumo de leña y reducir la dependencia existente de los bosques adyacentes que sirven como fuente de recolección.
</t>
  </si>
  <si>
    <t>MADS - CRQ y Alcaldías municipales
ONG’s como co-ejecutoras del proyecto
Comunidades, Comité de Ganaderos y Comité de Cafeteros</t>
  </si>
  <si>
    <t>Instalar en el sector rural un sistema de cocción de alimentos en el que se maneja el fuego de forma confinada para aprovechar más eficientemente la energía térmica generada por la leña. Con esta eficiencia se logra la reducción de humo y Gases Efecto Invernadero,  cada estufa estara acompañada de la implementacion de bancos leñeros o dendroenergeticos como proveedores del combustible de biomasa.</t>
  </si>
  <si>
    <t>1. Ochocientos Sesenta y Cinco (865) Hogares campesinos con estufas eficientes instaladas
2. Setenta y Siete punto nueve  Hectáreas (77,9) de bancos dendroenergéticos establecidos</t>
  </si>
  <si>
    <t>• Selección de 865 familias receptoras de la estufa, de acuerdo a los criterios de selección que se definan por la CRQ y los funcionarios de la alcaldía de los municipio donde se realizará la intervención. Recopilar información sobre las necesidades energéticas de las comunidades objetivo y definir un plan de accion para la implementación de las estufas iniciando por las comunidades rurales aledañas a las áreas de DMI del departamento. (se recomienda tener en cuenta las recomendaciones para la seleccion de beneficiarios que se definen en el documento Lineamientos para Estufas Mejoradas del MADS, 2015)
*Implementación de los bancos leñeros (77.9 ha) con especies de rápido crecimiento que requieran la mínima cantidad de terreno posible y sean los proveedores de leña para cada familia, reduciendo la deforestación de bosques. se debe evaluar si cada familia beneficiaria tendría disponibilidad de terreno para el establecimiento del banco leñero, o si este debe ser desarrollado en algún predio que el municipio disponga y que cuente con una ubicación estratégica para la distribución de la leña durante la operación de las estufas. Se proyectando que por cada estufa entregada, se establezcan 900 m2 de bosque por familia beneficiada. El establecimiento se realizará con una distancia de siembra de 3 m X 3 m en cuadro, dando un total de 1.111 plántulas por Hectárea, pero siendo para cada predio beneficiario un total de 100 árboles, contemplándose un porcentaje de reposición del 10%.
*Diseñar varios tipos de estufas para el mercado rural de acuerdo con las necesidades de los consumidores.
*Estandarizar y producir en masa los nuevos tipos de estufas con el fin de reducir costos y asegurar su calidad.
• Firma de acuerdos con las familias receptoras de la estufa en el que se consignen los aportes de cada una de las partes.
• Coordinación de la contratación y entrega de los insumos.
• Coordinación y contratación de la mano de obra calificada.
• Seguimiento y monitoreo en el proceso constructivo de la estufa.
• Firma de actas de recibido a satisfacción de la estufa.
• Georeferenciación de los predios en los que se construya la estufa. 
*Capacitación de las familias beneficiadas sobre las buenas prácticas en el uso de la estufa y el cuidado y limpieza. Hacer énfasis en que una buena práctica es emplear leña lo más seca posible. 
• Monitoreo al funcionamiento de la estufa.
* Evaluar y desarrollar un programa de microfinanzas con el fin de mejorar la accesibilidad a las estufas.</t>
  </si>
  <si>
    <t xml:space="preserve">*Continuar la implementación 1000 las estufas según el orden de instalación definido al inicio
* Establecimiento, manejo y aprovechamiento de 90 hectareas, de bancos leñeros
</t>
  </si>
  <si>
    <t xml:space="preserve">*Continuar la implementación de 1000 estufas según el orden de instalación definido al inicio
* Establecimiento, manejo y aprovechamiento de 90 hectareas de huertos leñeros
</t>
  </si>
  <si>
    <t>Construccion de 1000 estufas de leña eficientes y siembra de 90 hectareas de bancos dendroenergéticos</t>
  </si>
  <si>
    <t>*Número de estufas instaladas                                                                                                                                                                                                            *Numero de Hectareas de bancos leñeros establecidos y aprovechados      
*Eficiencia promedio de las estufas según las pruebas realizadas</t>
  </si>
  <si>
    <t xml:space="preserve">Se estima que una estufa de leña tiene un costo promedio de 1.608.125 incluyendo materiales y mano de obra.  alojamiento y alimentación del maestro principal.  Durante la construcción, se debe realizar  el trabajo técnico de acompañamiento, supervisión y seguimiento a la implementación lo cual presenta costos administrativos asociados.  
El valor del establecimiento de 1 ha de banco dendroenergetico o banco leñero es de 4.116.575 y del mantenimiento silvicultural (2 por año, que consiste en plateo fertilizacion y resiembra) por valor de 2.196.256 por hectarea
El valor total del proyecto a corto plazo se estima en 2.133.331.153 que serán financiados por el FONAM y la CRQ. (CORPORACION AUTONOMA REGIONAL DEL QUINDIO - CRQ, Proyecto : Implementación de una estrategia para la reducción de emisiones de Gases Efecto Invernadero - GEI en la cuenca del río La Vieja en el Departamento del Quindío, 2016. 66p) 
</t>
  </si>
  <si>
    <t>Uso racional y eficiente de la energia.                                                                        Fortalecimiento de las finanzas públicas municipales al generarse ahorros en el consumo de energía eléctrica. 
Aprovechar las expansiones del sistema de alumbrado público según el Plan de Ordenamiento Territorial (POT) de su municipio para realizar proyectos con eficiencia energética y/o fuentes no convencionales de energía.
Posibilidad de acceder a línea de crédito con términos y condiciones adecuados para que las instituciones financieras locales de primera línea puedan, a su vez, otorgar créditos a los operadores del sector privado interesados en invertir en proyectos de alumbrado público basados en la tecnología LED;</t>
  </si>
  <si>
    <t>Para el corto plazo se estimaron los costos de cambio de las 3893 luminarias con una capacida igual o superior a 250 W ( lampara de vapor de sodio a presion), por lamparas con tecnologia LED, incluyendo la infraestructura necesaria, mano de obra y mantenimiento, el costo a corto plazo es de 9.087.186.759, lo que permitira disminir entre el 13% - 16% del consumo mensual de energia electrica, que es aproximadamente 1.200.000 kWh soo para la ciudad de Armenia.</t>
  </si>
  <si>
    <t>* Incremento de la adecuada disposición final de los focos y luminarias.
*Disminución de Residuos Peligrosos y de pasivos ambientales asociados a las luminarias.                         *Disiminucion de la contaminacion luminica                     *La tecnologia LED produce poco calor y no emiten radicaicon infraroja en su flujo de luz.</t>
  </si>
  <si>
    <t>Se estima que esta medida presenta un potencial de reducción de emisiones de 2,28 Gg CO2 promedio anual. La reducción de emisiones acumulada del 2016-2030 se estima en 3,59 Gg CO2.     La línea base para consumo de energía en es de VIS: 44,0kWh/m2-año y  para VIP: 53,3kWh/m2-año para clima templado. Para consumo de agua la línea base es para VIS es de 113,9 lt/pers/día y para VIP es de 98,3 lt/pers/día.</t>
  </si>
  <si>
    <t xml:space="preserve">El proyecto busca continuar con las iniciativas del Comite de Cafeteros, para volver a cultivar café bajo sombrío, asociado a especies arbóreas (Sistemas Agroforestales en cafetales SAFC) , la propuesta está integrada a: Buenas Prácticas Agrícolas -  (Las BPA son reconocidas oficial e internacionalmente como mecanismos para reducir los riesgos relacionados con el uso de agroquimicos, para velar por la salud pública y del medio ambiente y por consideraciones de inocuidad)  para reducir los principales problemas que el cultivo se debe afrontar: la susceptibilidad ante plagas y enfermedades, la contaminación del agua tanto por la pos cosecha del café (pulpa, mucilago o aguas mieles y lixiviados), como por las aguas residuales generadas en las fincas (se proponen alternativas como los sanitarios composteros, donde no emplea agua, no hay vertimientos a fuentes hídricas y el compost puede ser empleado en arboles), la utilizacion eficiente de fertilizantes nitrogenados y la introduccion de fertilizantes orgánicos como alternativa de uso de productos de la poscosecha, ademas de la contribución a la disminucion de emisiones de CO2 por la deforestación mediante la implementacion de SAFC, como componente estrategico tambien se vincularan las huertas caseras que permitiran mejorar la seguridad alimentaria de este sector. En el departamento del Quindío el café representa el primer producto agrícola que ocupa un área de 27.094 ha (área con tendencia al descenso si la comparamos con las 43.966 ha que se cultivaban en el año 2.010),   En el segundo semestre de 2015, la afectación por las fuertes oleadas de calor, producto del fenómeno el Niño, afectó negativamente al renglón productivo del café, dejando en el mes de septiembre un estimado de 538,48 Has afectadas, las perdidas se cuantificaron en 12.474 @ de café, con un valor base de $70.000 arroba (septiembre de 2015) que equivalen a una pérdida de $873.180.000.    El sector cafetero cambió sus sistemas productivos de variedades de café de sombra a variedades de café a cielo abierto. Este cambio afectó el manejo del ecosistema y la regulación hídrica, y también suscitó problemas nuevos de roya y plagas como la broca. Más recientemente, y dadas las consecuencias del cambio climático, la  Con estas propuestas de CENICAFE se busca efectuar transformaciones del sistema productivo y asegurar una caficultura compatible con el clima.  Aparte de lo anterior, en el futuro el hecho de poder medir la huella de carbono dará ventajas competitivas al caficultor a la hora de exportar, por lo cual, adelantar medidas de mitigación para el sector será la base para apoyar a los diferentes productores en el cultivo de un café bajo en emisiones o con emisiones cero.
</t>
  </si>
  <si>
    <t>La tecnologia para desarrollar vias adaptadas al clima del futuro avanzado a pasos agigantados, llegando a crear pavimentos de materiales reciclados y otros con capacidad de permitir la penetración de agua al suelo. No obstante, para elegir la tecnología adecuada dependiendo del tipo de suelo es imprescindible comprender los efectos del cambio climático sobre las vías y a partir de ello analizar qué tipo de pavimento es adecuado. Empero, varias de estas tecnologías no han sido comprendidas en el país debido a los altos costos de inversión en el corto plazo; por ende, es imprescindible partir de los lineamiento del Plan Vias CC, el cual sugiere que en Colombia se genere un banco de tecnologias apropiadas para el desarrollo de vias adaptadas.</t>
  </si>
  <si>
    <t xml:space="preserve">DNP-BID (2014). Impactos Económicos del Cambio Climático en Colombia – Síntesis.                                                                                                                                                                               Ministerio de Transporte. 2015. Plan Vias - CC: Vias Compatibles con el Clima .ISBN 978-958-58875-1-0
Entidades Consultadas
- Ministerio de Transporte </t>
  </si>
  <si>
    <t>La medida se articula con el Plan de Acción Sectorial del Sector Transporte y también con el Plan de adaptación de la red Vial primaria de Colombia (Plan Vías CC), contando con enlaces en el Ministerio de Transporte e INVIAS. Por otro lado se articula con el Plan Departamental de Desarrollo 2016 - 2019 "En defensa del bien comun".</t>
  </si>
  <si>
    <t>* Analisis de riesgo 400.000.000 que incluye  un equipo de 4 profesionales realizando el analisis de riesgo para la red vial departamental,  entrega de resultados y capacitación para el manejo de la información en un sistema SIG.      
Nota.  La implementaciòn de las medidas de mediano y largo plazo dependerán de las soluciones que deban adoptarse para la adaptaciòn de los sistemas de acueducto.  Se estiman que la implementación de algunas medidas blandas pueden calcularse en un promedio de 4.000.000 millones de pesos pr tramos entre 20 y 30 kilometros.</t>
  </si>
  <si>
    <t xml:space="preserve">Con esta estrategia se busca implementar medidas tanto pasivas (se incorporan en el diseño arquitectónico de las edificaciones y propenden por el aprovechamiento de las condiciones ambientales del entorno, maximizando las fuentes de control térmico, ventilación y reducción energética naturales para crear condiciones de confort para sus ocupantes) como activas (el uso de sistemas mecánicos y/o eléctricos para crear condiciones de confort al interior de las edificaciones, tales como aire acondicionado, ventilación mecánica, iluminación eléctrica, entre otras). Según el tipo de clima se deben implementar una serie de medidas para reducir el consumo de agua y energía en la edificación, sin un detrimento en las condiciones de confort de los ocupantes de las edificaciones, para este caso en las VIS y las VIP que se tienen proyectadas construir en el departamento.
Segun el Mapa de Clasificación del Clima en Colombia de acuerdo a la Temperatura y la Humedad Relativa de El IDEAM,  en el Quindío,  todos los municipios se encuentran en clima templado con  temperaturas moderadas tanto en el día como en la noche, algún exceso de calor se presenta durante los periodos de mayor radiación. En Quindío, el sector residencial es el más significativo en términos de consumo de electricidad con el 48%, seguido del comercial con el 28% y el industrial solo con el 12% de la demanda. El 83% de los consumos eléctricos del sector residencial  corresponden a los estratos 1, 2 y 3 mientras que el estrato 4 solo representan el 9%, el estrato 5 el 7% y el estrato 6 es el menos representativo con el 1% de la demanda.  Generalmente, las viviendas VIP y VIS se encuentran en los estratos 1, 2 y 3.
Según el INGEI elaborado por el IDEAM, las emisiones netas del sector residencial corresponden a 92,13GgCO2 equivalente (corresponde al 14% del total departamental sin embargo representa el 63% de la categoría de Otros Sectores donde se encuentra la industria, comercio y agroindustrial).
El consumo de agua y energía en las edificaciones está condicionado por el diseño arquitectónico y constructivo de la edificación y por los patrones de comportamiento de los usuarios.
</t>
  </si>
  <si>
    <t>De acuerdo a MINVIVENDA, la VIS tiene un valor maximo de 135 SMLV y la VIP de 70 SMLV ( 93.076.290y 48.261.780 respectivamente).</t>
  </si>
  <si>
    <t xml:space="preserve">1) Los municipios deberán establecer los requerimientos para los diseños y construcción de las VIS y VIP que se realicen en su jurisdicción incorporando medidas pasivas y/o activas en las nuevas viviendas. El “desarrollo” del urbanismo debe ser reglamentado y planificado de tal manera que su impacto sea mínimo en el entorno natural de la ciudad y aporte al mejoramiento ambiental de la misma. Velar que se garanticen la construcción de equipamientos y
servicios complementarios, así como la disponibilidad de las redes de servicios públicos, que se respete  la protección e integración de las áreas de conservación y protección ambiental, de acuerdo con lo que defina el respectivo Plan de Ordenamiento Territorial y por la articulación de la vivienda de interés social con la infraestructura para el sistema vial
de transporte, preferiblemente con los corredores troncales de transporte masivo, con el fin de facilitar el acceso de la población de menores ingresos al servicio organizado de transporte. 
2) Las exigencias y porcentajes de suelo útil en materia de programas y proyectos de VIS y VIP deben quedar definidos explícitamente en los Planes de Ordenamiento Territorial. 
3) Durante las etapas de construcción, se recomiendan las siguientes acciones:
* Disminuir los desperdicios de agua potable (utilización de sistemas livianos, como el  Drywall, que emplean menos agua potable, energía y material de rio y cantera, en el proceso de construcción)
*Disminuir los residuos sólidos generados en la construcción, a través de un sistema de reciclaje (reutilización de formaletas metálicas, súper) .
*Evitar la contaminación de fuentes hídricas en los procesos de explanación de terrenos (utilización trinchos)
*Preservar las zonas de protección ambiental, (cumplimiento de la normatividad ambiental)
*Menor Utilización de madera como elemento en el proceso constructivo
*Reemplazo de la guadua como elemento de refuerzo durante el armado de la estructura
*Reducción del volumen de  escombros durante el proceso constructivo.
*Utilización de tecnología de punta ahorradora de agua: sanitarios, griferías y calentadores de agua
*Utilización de tecnología de punta en materiales y productos ahorradores de energía: iluminación Led, sensores de movimiento, temporizadores
*Utilización de sistema liviano para la construcción de muros y cielo rasos, que permiten una alta disminución en consumo de agua y materiales de río como arena y triturado
*Diseño bioclimático con ventilaciones cruzadas que permiten un menor uso de la energía eléctrica para hacer ambientes confortables 
</t>
  </si>
  <si>
    <t>La medida se articula con el programa Biodiversidad del Comité de Cafeteros del Quindío, con el proyecto regional "Sostenibilida Ambiental del Paisaje Cultural Cafetero - PCC", al igual que con el NAMA CAFE DE COLOMBIA,  también se articula con el PAS Agropecuario donde propone como acciones: el uso eficiente de agua y suelo, fertilizantes, sistemas agroforestales, y la producción orgánica entre otros.  A nivel departamental se articula con el Plan de Desarrollo del municipio de Pijao, el cual en su programa : Primero el campo,  busca mediante alianzas apoyar al sector cafetero dentro del eslabón de la cadena productiva de cafés especiales.</t>
  </si>
  <si>
    <t xml:space="preserve">DNP-BID (2014). Impactos Económicos del Cambio Climático en Colombia – Síntesis. Bogotá, Colombia-  Ministerio de Ambiente y Desarrollo Sostenible Formato Nacional de Presentación de NAMA Hoteles.                                                                                         ICONTEC - MinCIT - Universidad Externado de Colombia, Norma Tecnica Sectorial Colombia NTS -TS 001-1 Destino Turistico - Area Turistica, Requisitos de Sostenibilidad, Bogota, 2014       </t>
  </si>
  <si>
    <t>Salento, Filandia y Pijao</t>
  </si>
  <si>
    <t>Mejorar la eficiencia energética, el uso racional del agua y la disposicion de residuos  en el sector de turismo del departamento del Quindio</t>
  </si>
  <si>
    <t xml:space="preserve">Inicialmente se debe capacitar al sector hotelero (50 hoteles afiliados a COTELCO) para que conozcan los requerimientos de Adopción de buenas prácticas en el uso de la energía, eficiencia energética, cambio de combustibles, cambio en los hábitos de consumo hacia el ahorro energético, hidrico y adecuado manejo de residuos en el sector turístico del departamento el cual tiene un alto potencial por ser un lugar de interés nacional e internacional, es el principio para una certificacion en turismo sostenible (Norma Tecnica Sectorial Colombia NTS -TS 001-1 Destino Turistico - Area Turistica, Requisitos de Sostenibilidad)
La medida se enfoca en el turismo local a pequeña escala hacia áreas conservadas o zonas de producción agropecuaria (agroturismo) con la   calidad de apreciar la naturaleza, los valores y tradiciones culturales asociados y los productos sustentables que se pueden obtener. Como objetivo se busca propiciar un intercambio entre visitantes y comunidad para estimular la educación ambiental y el comercio justo. Este tipo de turismo se basa en los recursos locales, tiene bajo impacto y provee beneficios socioeconómicos a las poblaciones encargadas de conservar el bien o servicio promovido. Así mismo, se espera que las actividades turísticas sean realizadas con estrategias de eficiencia energética
Es  importante  tener  en  cuenta  la  población flotante en el Quindío que  llega  atraída  por  actividades  productivas  (recolectores  de  café)  y  aquella población que lo hacen por recreación y esparcimiento (turistas). El cálculo del total de población flotante se dificulta; sin embargo, a manera de referencia, para el Quindío se estima, según datos oficiales, que puede ser visitado por cerca de 500.000 personas/año.                                                                                                                                                               La economía y productividad del Departamento del Quindío, depende en gran medida de la producción agrícola (café, plátano y yuca), del comercio, los servicios y en menor proporción de la industria, con una creciente inserción en el turismo.
La ubicación de Parques Temáticos y el turismo, si bien impactan en la economía del Departamento en la generación de puestos de trabajo y por consiguiente en la disminución de las tasa de desempleo, han generado también una especulación inmobiliaria descontrolada, ya que suelos que anteriormente era de potencial productivo y agrícola, hoy son suelos destinados al turismo y la vivienda campestre, donde se evidencia un acelerado proceso de parcelación del suelo rural, esto zonificado en gran medida alrededor de los territorios con potenciales paisajísticos y turísticos.
La conectividad vial con las ciudades de Manizales, Pereira y Cali, y los nuevos proyectos como el del Túnel de la Línea, colocan a Departamento en una situación privilegiada a nivel nacional, acercándola a los centros de consumo del país y a las zonas proveedores de insumos, lo cual ha permitido por un lado potenciar sus ventajas comparativas y generar nuevas ventajas competitivas en términos de logística y servicios, por el otro lado, insertarse paulatinamente en los procesos turísticos de la nación y de la región.  </t>
  </si>
  <si>
    <r>
      <rPr>
        <sz val="10.5"/>
        <rFont val="Tw Cen MT"/>
        <family val="2"/>
      </rPr>
      <t xml:space="preserve">N° de hoteles con personal capacitado en la NTS -TS 001-1                                                                                                                 % Disminucion de consumo de energia                                                                                                                                                     % Disminucion consumo de agua                                                                                                                                                                  % Disminucion de residuos generados                                                                                                                                                                 </t>
    </r>
    <r>
      <rPr>
        <sz val="10.5"/>
        <color rgb="FFFF0000"/>
        <rFont val="Tw Cen MT"/>
        <family val="2"/>
      </rPr>
      <t xml:space="preserve">                             </t>
    </r>
  </si>
  <si>
    <t xml:space="preserve">Ministerio de Comercio Industria y Turismo, Ministerio de Ambiente, Oficina de Turismo de Quindío, CRQ, Cotelco </t>
  </si>
  <si>
    <t>Comunidad de empresarios del sector turístico hotelero (48 hoteles del departamento del Quindio)</t>
  </si>
  <si>
    <r>
      <rPr>
        <sz val="10.5"/>
        <rFont val="Tw Cen MT"/>
        <family val="2"/>
      </rPr>
      <t>Cotelco tiene 48 hoteles afiliados en el departamento, sector urbano (15) y rural (33).</t>
    </r>
    <r>
      <rPr>
        <sz val="10.5"/>
        <color rgb="FFFF0000"/>
        <rFont val="Tw Cen MT"/>
        <family val="2"/>
      </rPr>
      <t xml:space="preserve">  </t>
    </r>
  </si>
  <si>
    <t xml:space="preserve">1. Capacitar los 48  hoteles seleccionados en NTS -TS 001-1 .                                               2 Definir los proyectos de inversión en función de la priorización de consumos energético.   3. Determinar las potencias instaladas en las zonas del hotel mediante generación censos de potencia.                                              4-Consolidar la línea base de consumos de los hoteles seleccionados.                                 5. Establecer el potencial de reducción de consumos, energeticos, hidrico y de reduccion de residuos   
</t>
  </si>
  <si>
    <t>1.Aumento de clientes por mejora de la imagen corporativa.                                  2. Aumento en la eficiencia energética                    3. Disminución en costos de operación por uso de energías alternativas y/o mejores productos</t>
  </si>
  <si>
    <t>Hay conocimiento por parte de los propietarios de hoteles, del deficit de bienes ambientales en temporadas climaticas extremas, el Quindio posee los primeros hoteles del pais con certificación internacional de turismo sostenible: SMART VOYAGER EXPRESS (ALLURE  CAFÉ MOCAWA RESORT BY KARISMA  y ALLURE AROMA MOCAWA HOTEL)</t>
  </si>
  <si>
    <t xml:space="preserve">Implementar los proyectos de eficiencia energética, hidrica y de residuos para los 3 hoteles principales del departamento.                                            2. Consolidar la linea base del sector hotelero de Quindío                                         3 Establecer el potencial de reducción de consumos del depto con datos cualitativos y cuantitativos </t>
  </si>
  <si>
    <t>En el PAS de agricultura se indica como una de las acciones el uso eficiente de fertilizantes en las actividades agropecuarias, así como el manejo de excretas animales para generación de abonos orgánicos.  Plan Nacional de negocios Verdes del MADS</t>
  </si>
  <si>
    <t>Se requiere diseñar científicamente nuevas concepciones y tecnologías agrícolas, sobre la base de los métodos y conocimientos ecológicos actuales y los principios tradicionales de conservación de los recursos naturales.  Actualmente esta en ejecucion un convenio entre la Universidad Tecnologica de Pereira UTP y la Alcaldia de Filandia para hacer el analisis de aporte de GEI en el sector agricola.</t>
  </si>
  <si>
    <t>Gobernación del Quindío a través de la Secretaria de Agricultura Desarrollo Rural y Ambiental - SADRA en convenio con FEDEORGANICOS, Asociaciones de productores.</t>
  </si>
  <si>
    <t>Gobernación del Quindío.                                                                                                                                                                   FEDEORGANICOS.                                                                                                                                                                                           Ministetrio de Agricultura                                                                                                                                                                                   MADS - Mercados Verdes                                                                                                                                                                                         GEF - CAF - Francia  - Biocomercio en Latinoamerica                                                                                                                                                                                                       GIZ</t>
  </si>
  <si>
    <r>
      <t>Fomentar la producción local de alimentos y productos para mejorar la seguridad alimentaria</t>
    </r>
    <r>
      <rPr>
        <sz val="10.5"/>
        <color rgb="FF00B050"/>
        <rFont val="Tw Cen MT"/>
        <family val="2"/>
      </rPr>
      <t xml:space="preserve"> </t>
    </r>
    <r>
      <rPr>
        <sz val="10.5"/>
        <rFont val="Tw Cen MT"/>
        <family val="2"/>
      </rPr>
      <t>y para que sean comercializados en la misma región generando mayor seguridad alimentaria para las comunidades del Quindío. La producción local reduce la dependencia de otras regiones minizando la vulnerabilidad del territorio.</t>
    </r>
  </si>
  <si>
    <t xml:space="preserve">Plan Nacional de Adaptación al Cambio Climático. ABC: Adaptación Bases Conceptuales – Marco conceptual y lineamientos. Departamento Nacional de Planeación
Política Nacional para la Gestión Integral del Recurso Hídrico. Ministerio de Ambiente, Vivienda y Desarrollo Territorial. Colombia. 2010
IDEAM. Análisis de Vulnerabilidad para el departamento del Quindío. 2016
PNUMA. Microfinanzas para la Adaptación Basada en Ecosistemas. Medida Huertas Familiares.                                                                                                  Plan Departamental Soberanía y Seguridad Alimentaria y Nutricional del Quindío PDSSAN, Gobernacion . 2009-2020   </t>
  </si>
  <si>
    <t>Para el caso del departamento del Quindío, la amenaza del departamento la configuran con un mayor porcentaje de contribución los componentes de Seguridad Alimentaria (66.06%), Recurso Hídrico (11.77%) y Hábitat Humano (9.54%), de acuerdo al Plan Departamental Soberanía y Seguridad Alimentaria y Nutricional del Quindío PDSSAN, el 55,8% de los alimentos se tienen que traer de otros departamentos debido a la cantidad de areas en monocultivos y al alto numeor de predios rurales destinados al turismo, lo que ha incrementa el valor de la tierra para las actividades agropecuarias.</t>
  </si>
  <si>
    <t>Gobernación del Quindío
Administraciones Municipales                                                                                                                                                                                        Ministerio de Agricultura                                                                                                                                                                                                       FAO                                                                                                                                                                                                                                      Banco Agrario</t>
  </si>
  <si>
    <t xml:space="preserve">En el Plan de Desarrollo del Departamento del Quindío, se propone el Subprograma Fomento a la agricultura familiar campesina, agricultura urbana y mercados campesinos para la seguridad alimentaria.                                                                                                                                                    Plan Departamental Soberanía y Seguridad Alimentaria y Nutricional del Quindío PDSSAN
En el Plan de Desarrollo del municipio de Armenia se propone Armenia con más desarrollo rural mediante el fortalecimiento de pequeños agricultores, </t>
  </si>
  <si>
    <t xml:space="preserve">Todo el departamento. Inicialmente el beneficio será directo hacia los municipios priorizados como Armenia, y en el mediano y largo plazo se ampliará el beneficio directo a todo el Departamento. </t>
  </si>
  <si>
    <t>El principal reto redica en la contratacion del personal idoneo para prestar la asistencia tecnica en el sector urbano y rural.                                                    Disposicion de areas por parte de propietarios de predios para que los administradores establezcan las huertas.                                                           Esta medida requiere de espacio cerca del hogar, exposición solar y fácil acceso. La familia debe estar motivada para instalar y dar mantenimiento al huerto, ya que requiere de mano de obra constante. Es necesario contar con acceso a mercados pues los productos son perecederos. La selección de especies debe realizarse con apoyo de un técnico o de un agricultor local con experiencia para establecer las rotaciones y los cultivos mixtos.</t>
  </si>
  <si>
    <t xml:space="preserve">
Los sistemas diversificados aumentan su resistencia a plagas por medio del manejo de la fertilidad del suelo, la asociación de cultivos, la integración de malezas antagonistas de insectos y otras medidas preventivas.
Se ha observado un mayor éxito de esta medida cuando está a cargo de mujeres y jóvenes, quienes normalmente pasan mayor tiempo en el hogar.                                                                                              Intercambio de experiencias de buenos resultados en escuelas y en el contexto urbano, como en huertos de traspatio o azoteas verdes.
Esta medida está estrechamente relacionada con prácticas para el control de plagas, el manejo del suelo y la producción de abonos orgánicos.</t>
  </si>
  <si>
    <t>Publica: 
*Gobernación del Quindío. Planes plurianuales del cuatrenio
*Administraciones Municipales. Planes plurianuales del cuatrenio
* Fedeorganicos
*Inversiones de pequeños agricultores</t>
  </si>
  <si>
    <t xml:space="preserve">El consumo local hace referencia a esfuerzos comunitarios que buscan establecer economías basadas en productos de la región para disminuir la dependecia de otras regiones y ser más autosuficientes para el abastecimiento. Los más populares son los relacionados con la producción, procesamiento, distribución y consumo de alimentos generados dentro del mismo ámbito geográfico (municipio - departamento), con esta medida se tiene como meta la siembra de quinientas (500) hectareas de productos de la canasta básica familiar para aumentar la disponibilidad de alimentos, beneficiar a 2400 familias urbanas y periurbanas con parcelas de agricultura familiar para autoconsumo y comercio de excedentes, en el municipio de Armenia se fortaleceran 40  pequeños y medianos productores  con programas de agricultura familiar en el sector rural y urbano del municipio de Armenia durante 2016-2019.  Con estas estrategias se logra mejorar la economía, medio ambiente, salud y relaciones sociales de un lugar en particular. Esta medida tambien tiene cobeneficios de mitigación considerando que el transporte de bienes y alimentos desde la región de producción a la zona de distribución aporta una gran cantidad de emisiones de CO2 a la atmósfera.
El Departamento del Quindío es atravesado por una serie de vías del orden nacional, departamental y municipal y veredal que podrían desarrollar unas buenas ventajas competitivas y comparativas de la producción local departamental. Sin embargo mas allá de las vías del orden nacional, y las vía de mayor interés turístico para el departamento, estas se encuentran en avanzado estado de deterioro debido a la ola invernal que atravesó el país en el año 2010, 2011 y parte del 2012, que empeoro a nivel crítico el estado de la red terciaria y secundaría del departamento, causando traumatismos para la conectividad directa de las subregiones departamentales. Existe la posibilidad de desarrollar territorialmente la articulación de las sub-regiones más débiles (Cordillera) a través de proyectos de conectividad transversal directa entre los municipios de Génova, Buenavista, Pijao, Córdoba y Calarcá, aprovechando las vía Veredales existentes que actualmente cruzan estos municipios. Esta conectividad ayudaría a mejorar las condiciones de transporte de los productos agrícolas de la subregión, y a presentar nuevos escenarios paisajísticos como potenciales atractivos turísticos.La economía y productividad del Departamento del Quindío, depende en gran medida de la producción agrícola (café, plátano y yuca), del comercio, los servicios y en menor proporción de la industria, con una creciente inserción en el turismo.
Con relación a los usos del suelo existe una proliferación de cultivos limpios y pastos que simplifican los ecosistemas, la biodiversidad y se constituyen en generadores de impactos y conflictos que deben ser objeto de reconversión.
Una reconversión que no signifique el detrimento de las actividades productivas y por el contrario enriquezca y diversifique la producción incorporando valores agregados basados en practicas sostenibles. Estas acciones se pueden concentrar para la franja de municipios conformada por Montenegro, Quimbaya, Tebaida y Filandia.
</t>
  </si>
  <si>
    <t xml:space="preserve">1)Diseñar e implementar un programa de agricultura familiar campesina
2) Mediante una adecuada asistencia tecnica, iniciar la cultura en lo local de las huertas caseras urbanas los patios verdes sostenibles las jardineras productivas etc. cualquier forma de producción de alimentos en lo domiciliario o institucional que revierta la practica cultural por consumo de lo propio desde practicas agroecológica.
3) Huertos Familiares: Es un sistema de cultivo intensivo a pequeña escala, donde se aprovechan al máximo el espacio, los estratos productivos y la mano de obra disponible en la familia.
Plan de Desarrollo del Departamento: 
*Siembra de quinientas (500) Ha de productos de la canasta básica familiar para aumentar la disponibilidad de alimentos
*Beneficiar a 2400 familias urbanas y periurbanas con parcelas de agricultura familiar para autoconsumo y comercio de excedentes
Plan de Desarrollo de Armenia:
*Fortalecer a 40  pequeños y medianos productores con programas de agricultura familiar en el sector rural y urbano del municipio de Armenia durante 
*20 Empresas Agroindustriales fortalecidas en el Municipio de Armenia 
</t>
  </si>
  <si>
    <t>1. Vinculacion de N° de familias propietarias de predios que se encuentran dentro de areas de importancia estrategica, con areas boscosas significativas.                                                                       2. N° de Hectareas de bosque conservadas.</t>
  </si>
  <si>
    <t>1. Incremento de las metas iniciales de vinculacion de familias campesinas en un 10%.                                                               2. incremento de las Areas conservadas en un 10%</t>
  </si>
  <si>
    <t>CRQ (proceso de selección de propietarios beneficiarios - seguimiento)   Empresa de Energía del Quindío -  EDEQ,  (entidad patrocinadora), Gobernacion del Quindio (ejecutor del PSA) , finaciadores : Sector privado (Constructores) The Nature Conservancy TNC, Fondo Mundial y Ambiental GEF, BID, MADS, Alcaldias municipales, Empresas presatadoras de servicio publico de agua y Energia, Patrimonio Natural PCC, Empresas del sector privado (Responsabilidad social empresarial - RSE), MInisterio de Minas y energia, Comision Economica para America Latina - CEPAL, Fondo verde del Clima.</t>
  </si>
  <si>
    <t>El pago por Servivios Ambientales de la Gobernacion del Quindio, tiene como objetivo evitar que las comunidades que viven en areas de conservacion del departamento dejen las actifvidades de aprovechamiento de recursos naturales como la madera para su subsistencia y compensa a los campesinos para que cumplan la funcion de guardabosques de estas areas en sus predios.                                                                                                                                        Al igual BanCO2 es una estrategia  exitosa de venta de servicios ambientales, ideada por la Corporación MASBOSQUES y CORNARE que  trabaja bajo la compensación de huella ambiental y usa una plataforma web para vincular a personas naturales y jurídicas que compensan su huella con dinero que llega de manera directa a las familias campesinas socias a quienes se les realiza el pago por servicios ecosistemicos a través del producto Ahorro a la Mano de Bancolombia.
El esquema cuenta con 1.050 Familias campesinas que hoy en día reciben pagos y que se encuentran en el área de influencia de 12 Corporaciones Autónomas Regionales, lideradas por CORNARE (CORPOBOYACA, CAS, CORPORINOQUIA, CORPOURABA, CORPOCALDAS, CORPONOR, CORMACARENA, CORPOGUAJIRA, CORTOLIMA, CARDER y la mas reciente  en el año 2016 la CRQ, la cual a partir del mes de julio de 2016,  selecciono a  dos propietarios campesinos dueños de  predios  que se encuentran dentro del área del paramo Chili Barragán,  como beneficiarios, en el municipio de  Génova.  Este proyecto también busca mejorar las condiciones de vida de aquellas familias que no encuentran otro sustento más que la explotación de los recursos naturales (generalmente maderas de especies en  alguna grado de vulnerabilidad o en riesgo de extinción) para su subsistencia proveyendo una entrada fija de recursos (PSA) como guardabosques de zonas ubicadas en sus propios terrenos, por otro lado estas familias se benefician con otros programas que buscan que se genere alternativas económica a futuro como sistemas productivos sostenibles con los socios de BanCO2, como el ecoturismo, huertas caseras (seguridad alimentaria), frutales, apicultura entero otros, apoyado con recursos y asistencia técnica.  Igualmente los propietarios beneficiarios tienen facilidad para acceder a créditos de vivienda y estudio así como un seguro de accidentes.</t>
  </si>
  <si>
    <t>Incrementar el potencial de captura de carbono mediante la restauración ecológica de 2000 ha  de ecosistemas boscosos Andino, al año 2030, por medio de la estrategia de enriquecimiento y suplementación del bosque, en el departamento del Quindío.</t>
  </si>
  <si>
    <t xml:space="preserve">Mitigación:  segun el NAMA Forestal, La absorción de CO2 en restauración de ecosistemas forestales en el escenario alcanza 9,587 Gg CO2e, con una absorción anual/ha de 7.9 ton CO2e  </t>
  </si>
  <si>
    <t xml:space="preserve">Ficha 14. Recuperación de la ruta de la palma de cera </t>
  </si>
  <si>
    <t>Numero de hectareas a restaurar 2017 - 2030</t>
  </si>
  <si>
    <t>ha</t>
  </si>
  <si>
    <t>Restauracion</t>
  </si>
  <si>
    <t xml:space="preserve">Cambio de destinacion de los recursos asignados por parte de las instituciones.                                                                        Insuficiencia de fondos para la ejecución del proyecto, </t>
  </si>
  <si>
    <t xml:space="preserve">Reconocimiento y voluntad por parte de los propietarios de los predios de la importancia de iniciar actividades de restauracion en laregion.                                 </t>
  </si>
  <si>
    <t xml:space="preserve"> ton CO2e</t>
  </si>
  <si>
    <t>NAMA Forestal</t>
  </si>
  <si>
    <t>Absorción CO2e (ton*ha-1*año)</t>
  </si>
  <si>
    <t xml:space="preserve">Tasa de incremento </t>
  </si>
  <si>
    <t>%</t>
  </si>
  <si>
    <t>Reducción de emisiones por Restauracion(GgCO2e)</t>
  </si>
  <si>
    <r>
      <t xml:space="preserve">La restauración se pude definir como una estrategia práctica de manejo que restablece los procesos ecológicos para mantener la composición, estructura y función del ecosistema en diferentes unidades de paisaje y a distintas escalas, mediante el desarrollo de estrategias participativas (Apfelbaum y Chapman, 1997). Estas estrategias parten desde la planificación o priorización de áreas a intervenir partiendo de la investigación realizada en el 2012 por la CRQ  en convenio con la fundación La Mellizas titulado "Análisis de representatividad ecosistemica, identificación de vacíos y priorización de conservación en el departamento del Quindío" donde identificaron 14.058,8 ha con clasificación: "Urgencia de conservación a nivel departamental tipo 1 y 2", posteriormente realizar el análisis del paisaje y las evaluaciones de campo para conocer e identificar como era anteriormente el ecosistema a restaurar (definir las especies mas aptas a implementar para generar el ambiente adecuado para introducir la Palma de cera), para luego iniciar el proceso de restauración ecológica que puede ser entero otros con herramientas como las cercas vivas, barreras vivas de </t>
    </r>
    <r>
      <rPr>
        <b/>
        <sz val="10.5"/>
        <rFont val="Tw Cen MT"/>
        <family val="2"/>
      </rPr>
      <t>560 ha</t>
    </r>
    <r>
      <rPr>
        <sz val="10.5"/>
        <rFont val="Tw Cen MT"/>
        <family val="2"/>
      </rPr>
      <t xml:space="preserve"> mediante la técnica de enriquecimiento y suplementación del bosque (densidades de 1666 plantas/ha o más), realización del mantenimiento silvicutural de las áreas en proceso de restauración (aclareos, plateo, reposición de material muerto entre otras) , monitoreo para la obtención de indicadores que serán la base para evaluar el progreso hacia los objetivos y metas de la restauración, que además permite tomar decisiones sobre la efectividad, costos y aplicabilidad de las estrategias en diferentes ecosistemas y divulgación.     Actualmente tanto el departamento del Quindío, cuenta con 2730 Ha de conservación y espera llegar a las 3000 Ha al 2019 según el Plan de Desarrollo Departamental, de igual forma los Municipios también deben cumplir con esta meta al 2019, en cumplimiento de la ley 99 del 93, pero gran parte de estas áreas adquiridas, requieren del desarrollo de actividades de restauración ya que normalmente son aprovechadas con fines agrícolas y mayormente pecuarias, dejando unos ecosistemas fraccionados y deteriorados.  Según la UPRA se identifico que en el departamento existen aproximadamente unas 21.592 ha de suelos con exclusión total para actividades agrícolas, pecuarias y forestales, áreas que son potenciales para restauración.   
</t>
    </r>
  </si>
  <si>
    <t>Meta a corto plazo (2017-2020)</t>
  </si>
  <si>
    <t>Incremento anual (ha) año 21- año 30</t>
  </si>
  <si>
    <t>1. Selección de los predios beneficiarios  , mediante priorización por la afectación durante años anteriores por fenómenos climáticos.                            
2. Asistencia técnica para la implementación de los sistemas agroforestales. (700 ha)                                         
3. Seguimiento a las labores silviculturales, monitoreo de los cultivos.</t>
  </si>
  <si>
    <t>Se presentan los costos para el establecimiento de un sistema agroforestal, cuyos insumos principales son los árboles;los fertilizantes, la mano de obra para la siembra y mantenimiento. Se asumen cuatro días de capacitación para aprender a establecer sinergias positivas entre los elementos del sistema.
Se estima un costo de USD 2175 por 1 Ha con sistemas agroforestales</t>
  </si>
  <si>
    <t xml:space="preserve">La CRQ, fomenta proyectos para la implementación de sistemas agroforestales con especies de la region como una alternativa de conectividad biológica. </t>
  </si>
  <si>
    <t>El departamento del Quindío presenta un gran potencial de reducción de emisiones en la categoría 3. AFOLU, donde la implementación de SAF en áreas con monocultivos incrementaran los sumideros de CO2, por otro lado estos sistemas son la mejor opción para afrontar el cambio climático como un mecanismo de mitigación y mejoramiento de la resiliencia de los cultivos asociados, ya que se mejora la retención de humedad y genera microclimas en las temporal secas con déficit hidrico,favoreciendo la producción, al igual que en temporadas de lluvias intensas, fuertes vientos y granizadas, disminuirán las perdidas en la producción.  Por otro lado con la implementación de los arboles se reducirá significativamente la necesidad de acudir a relictos boscosos para la obtención, de leña o madera siendo esta otra alternativa o mecanismo REDD.</t>
  </si>
  <si>
    <t xml:space="preserve">La medida consiste en implementar 2000 ha de Sistemas Agroforestales SAF - en areas con cultivos agricolas diferentes al cafe (como el platano, banano, yuca, maiz), empleando diferentes arreglos como: las cercas vivas, las cuales se siembran de manera lineal cada 3 o 4 metros (para una densidad de100 arboles/ha) y cumplenademas con funciones contra los fuertes vientos, o al interior del cultivo, en distancias que pueden varia r ente 10 y 12 metros al cuadro (para densidad de 60 arboles/ha).                               El sistema agro-forestal agrupa un conjunto de técnicas para asociar deliberadamente especies arbóreas o arbustos perennes leñosos (forestales o frutales) con ganadería y cultivos en el mismo terreno, con el  fin de lograr interacciones ecológicas y económicas significativas, buscando la sostenibilidad de la producción y protección de los cultivos ubicados en el estrato inferior.  Es el caso de las barreras rompevientos las cuales son la mejor alternativa para disminuir las perdidas en los cultivos de plátano del departamento, que generalmente se establecen como monocultivos, pero debido a su frágil estructura aérea sufren de volcamiento con los denominados vendavales que acontecen entre uno y tres veces al año en el departamento, generando perdidas entre el 30% y 80% de las áreas cultivadas.  Según la UPRA  un  25,0% del área  total del departamento (48.328 ha) se encuentran en conflicto de uso del suelo por sobreutilización, esto significa que cada vez mas se tienen suelos degradados y con menor productividad, los SAF son alternativas que permitirán la recuperación de los suelos en gran parte de esta áreas,  por otro lado existe un potencial para implementación de SAF aproximado de 80.690,19 ha  donde se encuentran cultivos agrícolas diferentes al café.
La regeneración de la cubierta forestal establece un microclima que ayuda a amortiguar los impactos de cambios bruscos de temperatura, cambios en patrones de lluvia, extremos de calor, lluvias intensas y vientos fuertes sobre los cultivos. Los árboles generan materia orgánica que reconstituye el suelo, aumentando su capacidad de infiltración y retención de humedad, lo que disminuye el efecto de sequías. El estiércol de los animales aumenta el contenido de nutrientes en el suelo, reduce la necesidad de insumos agrícolas y tiene efectos positivos sobre la productividad. También se aumenta la captura de carbono y el potencial de mitigación del cambio climático.
            </t>
  </si>
  <si>
    <t>1. Selección de los predios beneficiarios  , mediante priorización por la afectación durante años anteriores por fenómenos climáticos.                             
2. Apoyo con los insumos y Asistencia técnica para la implementación de los sistemas agroforestales. (600 ha)                                        
3. Seguimiento a las labores silviculturales, monitoreo de los cultivos.</t>
  </si>
  <si>
    <t>1. Un flujo de ingresos mas estable y sostenido a través del tiempo, 
2. Menor riesgo para los agricultores con poco capital,
3. A futuro será una alternativa económica por la venta de madera.</t>
  </si>
  <si>
    <t xml:space="preserve">1. Mejoramiento de la fertilidad natural del suelo debido al ciclaje de nutrientrientes de las especies arboreas
2 Mejoramiento de las propiedades físicas del suelo, 
3. Crea un microclima que puede ser benéfico para ciertas plantas  (por ejemplo, modificaciones de luz, temperatura, humedad, viento.
4.Disminución del uso del agua tanto para riego como las residuales.
5. Protección al suelo por erosión hídrica y eólica.
6. Mejoramiento de la regulación hídrica.
7. Incremento de la diversidad biológica por conectividad.
</t>
  </si>
  <si>
    <t>*Hectáreas de cultivos agricolas con sistemas agroforestales/hectáreas sembradas
*Beneficiarios identificados.</t>
  </si>
  <si>
    <t>La implementación de esta medida se puede articular con el programa de ciudades sostenibles de Findeter del cual la ciudad de Armenia ya hace parte.  Adicionalmente se debe articular con el Consejo Departamental de Gestión del Riesgo, el Plan departamental de Gestión del Riesgo y la Secretaría de Agricultura del Departamento y especialmente con el Sistema de alertas Agroclimáticas Tempranas (SAAT) participativas con organizaciones y familias campesinas.  Esta medida tiene como objetivo reducir la vulnerabilidad de las comunidades y aumentar la resiliencia de los ecosistemas en esta región, que enfrenta riesgos de sequía asociados con el cambio climático y la variabilidad climática.  También contribuye al fortalecimiento de capacidades para prevenir los riesgos agroclimáticos a partir de la articulación del conocimiento cultural e institucional y de la construcción participativa.</t>
  </si>
  <si>
    <t xml:space="preserve">La implementación de esta medida en materia de ciencia y tecnología puede articularse con el Programa para el Fortalecimiento de Red Interinstitucional de Cambio Climático y Seguridad Alimentaria - RICCLISA, para enfrentar los efectos del cambio climático y la variabilidad climática asociado a Colciencias.  La Universidad del Quindio en su Facultas de Ingenierias, desarrolla investigacion en SAT, la Universidad La Gran Colombia en su facultad de Ingenierias desarrollan investigacion en la Gestion del Riesgo </t>
  </si>
  <si>
    <t xml:space="preserve">El sistema de alerta temprana integral con base en un modelo de adaptación basado en comunidades y en tecnología vincula todos los elementos necesarios para la advertencia temprana y la respuesta eficaz, e incluye el papel del elemento humano del sistema y la gestión de riesgos.
Consta de los siguientes componentes:
• Sistema de información sobre los patrones hidrológicos y climáticos a nivel regional. Escenarios climáticos y las tendencias de la variabilidad hidrológica y climática, para la toma de medidas preventivas que reduzcan la vulnerabilidad y la generación de riesgo. 
• Fortalecimiento de las medidas agro-ecológicas y de adaptación que contribuyen a reducir la vulnerabilidad de las comunidades frente al cambio climático.
• Fortalecer las capacidades locales para enfrentar los desafíos que el cambio climático trae a los gobiernos locales, sociedad civil y a las organizaciones de productores.      La Ecorregión Eje Cafetero y en particular el Quindío hace parte de un territorio bajo la influencia de amenazas naturales compartidas como los sismos, los volcanes, vendavales y otras localizadas como los deslizamientos e inundaciones que conjugados con la vulnerabilidad que exhiben los asentamientos humanos, infraestructuras, redes y sistemas productivos proporcionan escenarios de riesgo que pueden resultar costosos para el crecimiento, desarrollo y sostenibilidad de los entes territoriales municipales y departamental.
Los riesgo y el cambio climático suponen una transformación en la forma en que se hace la gestión del desarrollo sector territorial en virtud de las reformas que demanda el sector agrícola y su vulnerabilidad ante eventos naturales que se traducen en perdidas de vidas y económicas potenciales.
en evidencia la vulnerabilidad físico territorial, social y ambiental del departamento:
*Los vendavales afectan de manera importante los cultivos de plátano principalmente, lo que afecta la dinámica productiva y comercial de la región.
* Las lluvias y la acumulación de agua en laderas favorece los deslizamientos. Evento que puede obstaculizar la movilidad y accesibilidad (La Línea por ejemplo) o generar daños y lesiones a los bienes públicos y privados. También puede afectar la conducción de redes vitales inhibiendo el paso de agua, electricidad, combustibles entre otros generando desabastecimiento y especulación.
*La sequia afecta a los cultivos limpios, catalizando erosión y perdida de suelos tal como ocurre en Quimbaya, Montenegro y La Tebaida.
* La sequia ofrece condiciones de proclividad para la ocurrencia de incendios forestales especialmente en áreas secas de altitud como Salento, Génova y Pijao
*El sistema financiero y en particular el asegurador debe pagar pólizas por las perdidas asociadas a los riesgos y el cambio climático.
Hace falta un sistema local de alertas tempranas para avisar a las comunidades cuándo deben salir de las áreas donde existe un riesgo inminente de inundación o tomar cualquier otra medida oportuna y adaptar la infraestructura para prevenir efectos climáticos.  Asimismo, se evidencia el desconocimiento  de las autoridades y de los productores sobre el comportamiento actual del clima, y existen barreras en el acceso y uso oportuno de la información, necesarios de superar para impulsar acciones de desarrollo sostenible en la región. 
Por esta razón, el poder predecir con suficiente antelación, la ocurrencia de eventos de riesgo para prevenir a la población y a los grupos de productores  y para que los tomadores de decisión puedan enfrentar las situaciones de emergencia, conlleva a pensar en que la adopción de un sistema de alerta temprana multiuso  (SAT) es una medida de adaptación prioritaria para el departamento. La metodología habitual para el establecimiento de un SAT  consiste en primer lugar, en identificar los fenómenos que suponen una amenaza para el hombre y evaluar su peligrosidad, determinar las áreas expuestas a determinados eventos, estudiar y conocer el funcionamiento del sistema hidrológico asociado al cuerpo de agua, la modelación del sistema, la toma de datos en tiempo real, la creación articulación a un Sistema de Información Geográfica, SIG y los elementos de alerta y difusión.
</t>
  </si>
  <si>
    <t xml:space="preserve">Reducción del riesgo de perdidas económicas, daños a la infraestructura y afectación al PIB Departamental. 
Ahorros representados en la inversión en prevención vs los costos de recuperación y reconstrucción. 
</t>
  </si>
  <si>
    <t xml:space="preserve">Para el caso del departamento del Quindío, la amenaza del departamento la configuran con un mayor porcentaje de contribución los componentes de Seguridad Alimentaria (66.06%), Recurso Hídrico (11.77%) y Hábitat Humano (9.54%)                                                Con la incidencia de El Fenomeno El Niño, el impacto de sequías y ondas de calor en los cultivos y el ganado se ha venido incrementando, generando disminucion y perdidas en cosechas, al igual que en la productividad del sector pecuario.
</t>
  </si>
  <si>
    <t>Sistemas de almacenamiento practicos y economicos para la distribución con desarrollos tecnológicos que permitan la optimización de la distribución del agua lluvia y/o de escorrentía almacenada.</t>
  </si>
  <si>
    <t xml:space="preserve">La medida consiste en establecer reservorios de agua lluvia y/o escorrentía que se ubican en terraplenes y se usan para riego y como abrevaderos para el ganado, pero también pueden ser utilizados por fauna silvestre o para combatir incendios forestales. La construcción se realiza de preferencia con materiales del sitio, y el horizonte impermeable se puede establecer con arcilla compactada o instalando una geomembrana de polietileno de alta densidad. Se dimensionan con base en el área de siembra, los requerimientos del cultivo, la cantidad de lluvia anual, la superficie de la cuenca y la duración de la temporada seca.                                                                            Colombia un país que aún cuenta con una gran disponibilidad hídrica en la mayoría de las regiones, no se ha creado la necesidad de utilizar las aguas lluvias y reusar las aguas grises para suplir las necesidades básicas en agua; sin embargo, de acuerdo con el Estudio Nacional del Agua realizado por el IDEAM, si no se toman las medidas adecuadas, se estima que para los años 2015 y 2025, el 66% y el 69% de los colombianos, respectivamente, podría estar en riesgo alto de desabastecimiento de agua en condiciones hidrológicas secas.
Así mismo se reconoce la vulnerabilidad del territorio Colombiano frente al fenómeno del niño, donde inclusive hace más de 20 de años se sufrió el efecto de la sequía, dando paso a diferentes acciones de reducción en el consumo de agua, racionamiento de energía y cambio en el horario, muchas de ellas reposan aún en la actividad diaria de las familias colombianas como la implementación del principio de Arquímedes para desplazar volúmenes de agua con objetos de mayor densidad (botella con arena o ladrillos), uso eficiente de la energía y aprovechamiento de las aguas grises de lavado.
Como ya se mencionó anteriormente, la región se encuentra amenazada por una escasez futura de agua, producto de la alta presión ejercida por el aumento demográfico de la zona, las perdidas generadas en las lineas de aduccion y de distribucion. Mediante la implementación de medidas blandas y el establecimiento de tecnologías sencillas es posible reducir esta presión a la vez que se genera la cultura del uso eficiente de los recursos naturales no renovables.
</t>
  </si>
  <si>
    <t xml:space="preserve">Disminuir las emisiones de  gases efecto invernadero (CO₂ ) generados por la deforestación en el departamento de Quindío, de bosques naturales mediante la implemenetacion de diferentes mecanismos de incentivos a la conservacion como: estrategia de deforestación evitada propuesta por CORNARE denominada BanCO2 liderada por la CRQ, Esquema de Pago por servicios ambientales que lidera la Gobernacion del Quindio, de esta forma promover la conservación de los ecosistemas del departamento del Quindío, ubicados en predios privados, a través del reconocimiento y la valoración por los servicios ambientales allí presentes.     </t>
  </si>
  <si>
    <t>Promover el aprovechamiento de agua lluvia y de escorrentía para disminuir la amenaza de déficit hídrico en el departamento.</t>
  </si>
  <si>
    <t xml:space="preserve">   
Se busca el establecimiento de un sistema de asistencia técnica en predios productores diferentes a cafe, con el fin de disminuir el exceso de uso de fertilizantes y la adopción de mejores prácticas en diferentes cultivos con el fin de ahorrar y mejorar el margen económico del cultivo. La asistencia técnica equivale al ahorro obtenido de evitar los excesos de fertilización y demás agroquímicos para el control de plagas y enfermedades. La Agricultura orgánica es un sistema global de gestión de la producción que formenta y realza la salud de los cultivos, la diversidad biologica, los ciclos biológicos, y la actividad biológica del suelo, con preferencia en el uso de insumos no agrícolas (Sánchez Fernando, UGC, 2008) y fundamentado en la prevención de plagas y enfermedades.     
La aplicación de abonos orgánicos permite atenuar los efectos de lluvias intensas, sequías y cambios en patrones de lluvia sobre los cultivos debido a que se mejora la capacidad de absorción y retención de humedad en el suelo. Así mismo, la mejora en las propiedades del suelo incrementa la productividad, disminuye la necesidad de mayores insumos agrícolas y controla la erosión.  De igual forma los productos organicos poseen un valor agregado que estan siendo aprovechados en los mercados verdes o ecologicos en los municipios del Quindio, estos mercados especializados se deben institucionalizar para abrir otra alternativa de comercializacion directa de estos productos, donde hay un doble beneficio tanto para el productor como el consumidor  al no tener intermediarios, fomentando una estrategia de cadena de valor y mercado justo, apoyando la agricultura familiar y el consumo local.</t>
  </si>
  <si>
    <t>PDD:Estrategia de Desarrollo Sostenible, Programa Quindio Territorio Vital, Subprograma Bienes y Servicios Ambientales para las nuevas Generaciones, Programa BanCO2 para 2016 : $64.000.000</t>
  </si>
  <si>
    <t>Plan de Desarrollo de Armenia, total de recursos transferidos al Sistema Estratégico de Transporte Público – SETP Para el año 2016: 56.000.000.000</t>
  </si>
  <si>
    <t xml:space="preserve">La medida se enfoca en dos actividades basicos: la educacion de las poblaciones urbanas y rurales en torno a la cultura del agua y en la disminucion de las perdidas que se generan tanto en los acueductos urbanos y rurales, estas seran una contribucion para hacerle frente a el incremento de la  variabilidad de las precipitaciones y el aumento de la temperatura.  Se requiere del desarrollo, implementación  y fortalecimiento de estrategias que ya se vienen desarrollando en el departamento que contribuyen a sensiblizar a las poblaciones urbanas y rurales sobre la importancias de hacer uso racional y adecuado del recurso hidrico, entre las estrategias que se vienen desarrollando en el departamento se encuentra el colectivo CUIDAGUA  liderada por la CRQ   cuyo propósito es “Diseñar y ejecutar de manera colaborativa y participativa la estrategia de educación ambiental direccionada a la gestión integral del recurso hídrico, para aplicarla en el departamento del Quindío” (CRQ, 2013).   En este aspecto se requiere una mayor integracion y apoyo de instituciones que puedan aportar con el proceso de forma que se amplie la cobertura de los proyectos de educacion en los sectores productivos (Turismo, comercio, agricola, pecuario, construccion, industria) con enfasis principalmente en el campo, debido a que las tarifas de agua no tratada son tan bajos, lo que hace que no se le preste importancia cuando se presentan desperdicios (por daños o por simple negligencia) o se hagan vertimientos.  Es muy importante la alianza actual que tiene el colectivo con el CIDEA, PRAES, REDEPRAES.
La segunda actividad esta enfocada en el desarrollo las siguientes actividades:                                                                                                         - Estudio de analisis para la implementacion de conceciones dinamicas en el departamento.                                                                                      - Aciones para la formalizacion de los acueductos rurales que no tienen permiso de concesion de aguas.                                                                   - Apoyo a los planes maestros de acueductos y alcantarillados urbanos y rurales.                                                                                                      - Generacion de una estrategia para la identificacion de perdidas en las lineas de aduccion y redes de distribucion, asi como plantear las alternativas de disminucion de las perdidas del recurso.
-Generar conocimiento sobre la importancia y aplicación de la huella hidrica en la gestion del agua para los sectores produtivos del departamento
El enfoque en materia de adaptación de esta medida integra las metodologías de la Adaptación basada en Comunidades, Adaptación basada en Tecnología.  En el departamento del Quindio el cambio climático presenta un escenario según el cual la oferta/demanda de agua para por el incrementeo en la poblacion, la actividad turistica e industrial, presenten algunas dificultades de abastecimiento, al igual que en los sectores  agrícola  y pecuario tienden a verse afectados altamente por el cambio climático,  con los subsecuentes impactos sobre la salud, la economía del departamento y los sectores productivos. </t>
  </si>
  <si>
    <t xml:space="preserve">
*Operación y mantenimiento de las PTARs instaladas
*Construcción y operación de la PTAR de Quimbaya (PDM: Gestión para la construcción de una Planta de Tratamiento de Aguas Residuales domésticas PTAR)
Construcción y operación de la PTAR de Montenegro (PDM: Proyecto formulado y radicado para cofinanciación)
Construcción y operación de la PTAR de Pijao: (PDM: Presentación y gestión del proyecto de la PTAR del Municipio)
*Construcción de sistemas individuales para el tratamiento o prevención de aguas residuales en la zona rural dispersa del departamento del Quindío. Esto puede incluir los sistemas de sanitarios composteros según los resultados del proyecto piloto que se realice.
*Establecimiento de un programa de monitoreo y control de la operación, funcionamiento y mantenimiento de los sistemas individuales de tratamiento de aguas residuales en la zona rural del departamento
* Realizar Proyecto piloto en el sector rural para la implementacion de sistemas de aprovechamiento y reutilizacion de aguas grises.</t>
  </si>
  <si>
    <t xml:space="preserve"> Mecanismos de incentivos a la conservación</t>
  </si>
  <si>
    <r>
      <t xml:space="preserve">1) Promover a través de los gremios productivos (Fedeorgánicos, Asohofrucol, Aplaquín, Comité de Cafeteros, entre otros) practicas orgánicas y agroecología en los cultivos de café, cítricos, piña, plátano como alternativa para la disminución de agroquímicos en 100 ha de cultivos.
2) Divulgar la rentabilidad que traen los cultivos orgánicos, frente a los conflictos ambientales.
3) Disminución en la aplicación de agroquímicos e incremento de la aplicación de productos biológicos.
4) Cambios en las labores de control de arvenses disminuyendo la aplicación de herbicidas y velando por el manejo de coberturas nobles así como el cambio de monocultivos a cultivos asociados y agroforestales.                                </t>
    </r>
    <r>
      <rPr>
        <sz val="10.5"/>
        <color rgb="FF00B050"/>
        <rFont val="Tw Cen MT"/>
        <family val="2"/>
      </rPr>
      <t>5) Hacer un estudio para analizar la implementacion de riego por goteo en los cultivos agricolas.                                                            6) Promover la cooperacion o asociatividad para favorecer la estabilizacion de precios (precios de sustentacion de productos) 
7) Capacitar y prestar asistencia tecnica a los agricultores del departamento para fomentar  las prácticas para la rotacion de cultivos enfatizando en los beneficios de implementar esta técnica.</t>
    </r>
    <r>
      <rPr>
        <sz val="10.5"/>
        <rFont val="Tw Cen MT"/>
        <family val="2"/>
      </rPr>
      <t xml:space="preserve">
</t>
    </r>
  </si>
  <si>
    <t xml:space="preserve">1. Fortalecimiento del colectivo CIUDAGUA para incrementar la cobertura en el departamento. 
2. Estrategia integral : de educacion en el sector rural, conjuntamente con el servicio mantenimiento y arreglo de llaves de paso.  .                               3. Con alianzas inteirnstitucionales desarrollar investigacion en la   cuantificaciony causas de las perdidas en las lineas de aduccion de agua y diseñar las estrategias  requeridas para minimizar estas perdidas, igualmente sobre la generacion de un mecanismo que permita identificar o ubicar las lineas clandestinas que generan altas perdidas para la empresa.                  4. Generar la estrategia para que los 32 acueductos veredales inicien el proceso de legalizacion (concesion de aguas CRQ).       
5.Apalancar la modernización de las técnicas de regadío partiendo de un programa de capacitación y fortalecimiento de capacidades técnicas para los gremios y grupos comunitarios.                                                                                                                                </t>
  </si>
  <si>
    <t>1. Restauracion de 560 ha en el departamento con diferentes herramientas de manejo del paisaje</t>
  </si>
  <si>
    <t>1. Restauracion de 700 ha en el departamento con diferentes herramientas de manejo del paisaje</t>
  </si>
  <si>
    <t>1. Restauracion de 740 ha en el departamento con diferentes herramientas de manejo del paisaje</t>
  </si>
  <si>
    <t xml:space="preserve">1. Número de hectáreas restauradas en el departamento.
2. Número de propietarios de predios beneficiados.                                                                                                                                                                                                                                      3. Número de especies implementadas en las HMP                                                                                                                                                                                                                                        4. Numero de cuencas hidrograficas intervenidas.                                                
</t>
  </si>
  <si>
    <t xml:space="preserve">*Definición de las mejores prácticas a implementar para el aprovechamiento de aguas lluvias.
* Compendio del abanico de tecnologías para aprovechamiento de aguas lluvias.
*Ejecutar la estrategia de implementación de mejores prácticas
* Implementación de 12 casos piloto en zonas rurales de los 12 municipios del departamento iniciando por los de mayor afectacion por el déficit hídrico.
Considerar los siguientes criterios para implementar la medida:
1) Calcular la demanda de agua requerida durante el tiempo de sequía estacional, tomando en cuenta al ganado, los requerimientos de riego y un excedente para atención a incendios o contingencias hídricas. 
2) Seleccionar terrenos de baja productividad agrícola con poca pendiente. 
3) Obtener información sobre precipitación y escurrimiento para determinar la capacidad de almacenamiento y captación, además de aspectos de seguridad. 
4) Realizar obras de excavación y compactación y demás trabajos adicionales (presas  ltrantes, toma, descargada fondo y vertedero). 
5) Dar mantenimiento anual removiendo el material azolvado.
</t>
  </si>
  <si>
    <t xml:space="preserve">*Diseñar una metodología que permita calcular los beneficios obtenidos por cada una de las tecnologías.
*Recopilar  y analizar la información de beneficios obtenidos por cada una de las tecnologías implementadas.
* Realizar los mantenimientos necesarios para garantizar la captación y aprovechamiento de agua lluvia y de escorrentía.                                             * Realizacion de 4 giras tecnicas a predios donde se han impementado las tecnicas de cosecha de agua y que han sido validadas como exitosas.                         * Implementación en 24 predios, tecnicas y estructuras validadas, que permitan la cosecha de agua para uso domestico y agricola.          </t>
  </si>
  <si>
    <t>* Realizar los mantenimientos necesarios para garantizar la captación y aprovechamiento de agua lluvia y de escorrentía.                                            *Realizacion de 10 giras tecnicas a predios donde se han impementado las tecnicas de cosecha de agua y que han sido validadas como exitosas.                                       * Implementación en 50 predios, tecnicas y estructuras validadas, que permitan la cosecha de agua para uso domestico y agricola.</t>
  </si>
  <si>
    <t xml:space="preserve"> 500 ha en sistemas agroforestales asociados al cultivo del café.  Brindar la asistencia técnica en BPA, Forestal, huerta casera y fertilizacion organica. </t>
  </si>
  <si>
    <t xml:space="preserve">1.000 ha en sistemas agroforestales asociados al cultivo del café. Brindar la asistencia técnica en BPA, Forestal, huerta casera y fertilizacion orgánica.  </t>
  </si>
  <si>
    <t xml:space="preserve"> 1.500 ha en sistemas agroforestales asociados al cultivo del café. Brindar la asistencia técnica en BPA, Forestal, huerta casera y fertilizacion organica.  </t>
  </si>
  <si>
    <t>ochcocientas (800) Hectáreas en proceso de reconversión ambiental de sistemas ganaderos tradicionales a ganadería sostenible</t>
  </si>
  <si>
    <t>Seiscientas (600) Hectáreas en proceso de reconversión ambiental de sistemas ganaderos tradicionales a ganadería sostenible</t>
  </si>
  <si>
    <t xml:space="preserve">Evitar que 15 mil toneladas de material recuperable lleguen al relleno sanitario del departamento, mediante el reciclaje y conformacion de compost.
Al 2019 el departamento contará con un sistema alterno a los existentes para la disposición final de residuos sólidos
</t>
  </si>
  <si>
    <t>Evitar que 16 mil toneladas de material recuperable lleguen al relleno sanitario del  departamento lleguen al relleno sanitario del departamento, mediante el reciclaje y conformacion de compost.
Al 2020 se habrán clausurado el 100% de los botaderos de basura o rellenos sanitarios que antiguamente eran utilizados como sistema de disposición final de residuos</t>
  </si>
  <si>
    <t>Evitar que 18 mil toneladas de material recuperableal relleno sanitario del  departamento lleguen al relleno sanitario del departamento, mediante el reciclaje y conformacion de compost.
El departamento contará con un sistema integral de aprovechamiento de residuos orgánicos e inorgánicos, rutas selectivas y centros de acopio de material. Al 2027 se aprovechará un 15% de los residuos</t>
  </si>
  <si>
    <r>
      <t>Departamento de</t>
    </r>
    <r>
      <rPr>
        <b/>
        <sz val="18"/>
        <rFont val="Tw Cen MT"/>
        <family val="2"/>
      </rPr>
      <t xml:space="preserve"> </t>
    </r>
    <r>
      <rPr>
        <b/>
        <u/>
        <sz val="18"/>
        <rFont val="Tw Cen MT"/>
        <family val="2"/>
      </rPr>
      <t>Quindío</t>
    </r>
  </si>
  <si>
    <t>*Politica para el  Manejo integral de residuos del Plan de Desarrollo Quindío: Dentro de una perspectiva de escala regional se definirán, acorde con los criterios de ordenamiento del territorio, los lugares y mecanismos de integración para el aprovechamiento de los residuos que se disponen actualmente en el departamento. Especial énfasis se hará en la posibilidad de integrar el manejo de diferentes tipos de residuos entre los que se cuentan: materiales de construcción, neumáticos, aceites industriales, aceites de consumo residencial, material aprovechable (cartón, papel, vidrio, entre otros) y residuos sólidos.
*NAMA: Aprovechamiento y Gestión Integral de Residuos Sólidos Urbanos.     *Ley de Servicios Públicos Domiciliarios (Ley 142 de 1994)
*El Decreto 1713 de 2002, modificado por el Decreto 2981 de 2013, compilado en el Título 2 del Decreto 1077 de 2015 , el cual reglamenta las actividades principales y complementarias del servicio. PIGRS
*El Decreto 838 de 2005, compilado en el Título 2 del Decreto 1077 de 2015
*Marcos tarifarios de aseo: Resoluciones CRA 351 y 352 de 2005 y Resolución CRA 720 de 2015)
*Evaluación de impacto ambiental con un plan de manejo (Decreto MADS 2041 de 2014)
“Política Nacional de Producción y Consumo Sostenible” en el año 2010, 
*Conpes de Residuos (en formulacion)
*CONPES 3530 “Lineamientos y Estrategias para Fortalecer el Servicio Público de Aseo en el Marco de la Gestión.   Proceso de ingreso a  la Cooperación y el Desarrollo Económico (OCDE). En el marco de este proceso el Comité de Política Ambiental de la OCDE en el año 2014 elaboró un estudio del desempeño de las políticas públicas y de la gestión ambiental del país. Se acordaron cuatro instrumentos vinculantes en materia de residuos no peligrosos, como son: i) Política de gestión integral de residuos que satisfaga objetivos de protección ambiental, teniendo en cuenta limitantes económicas y condiciones locales; ii) Manejo de residuos económicamente eficiente y ambientalmente razonable; iii) reutilización y reciclaje de envases de bebidas y, iv) incremento en la recuperación de residuos de papel. 
*Ley 1715 de 2014
*Alianza para el Reciclaje Inclusivo 
*Objetivos de Desarrollo Sostenible (ODS) contienen metas para el país a 2030 en materia de gestión de residuos sólidos como la necesidad de reducir el impacto ambiental negativo per cápita de las ciudades prestando atención a la gestión de desechos municipales y reducir considerablemente la generación de desechos mediante actividades de prevención, reducción, reciclado y reutilización</t>
  </si>
  <si>
    <t>El principal reto en la gestión integral de los residuos sólidos es el cambio cultural de las personas y generadores considerando que deben adaptar prácticas de separación, almacenamiento y disposición selectiva, diferenciando los residuos reciclables de los orgánicos y peligrosos.
Los municipios deben asumir el reto de establecer las rutas de recolección selectiva de una manera óptima para que sea eficiente y no implique costos adicionales ni reprocesos logísticos. 
La inclusión y formalización de recuperadores del departamento requerirá de mucho apoyo interinstitucional entre las entidades territoriales y ONGs sociales para que sea efectivo.
Los municipios podrán considerar la adopción de incentivos para los diferentes sectores y actores que realicen una adecuada gestión de los residuos. Definir e implementar estos incentivos será un reto para las entidades territoriales.              El ultimo gran reto es el de superar las administraciones publicas mas alla de los partidos politicos, el objetivo es que independiente de la administracion se continuen con los programas que generan impactos positivos para el departamento.</t>
  </si>
  <si>
    <r>
      <t xml:space="preserve">Departamento de </t>
    </r>
    <r>
      <rPr>
        <b/>
        <u/>
        <sz val="18"/>
        <rFont val="Tw Cen MT"/>
        <family val="2"/>
      </rPr>
      <t>Quindío</t>
    </r>
  </si>
  <si>
    <t>Empresa Amable
Secretaría de Transporte de Armenia
Secretaría de Planeación
CORPOCULTURA</t>
  </si>
  <si>
    <t>Gobernacion del Quindio - Instituto Departamental de Transito del Quindio. Escuelas de conduccion                                                                                       Alcaldia de Armenia - Secretaria de Transito y Transpporte de Armenia SETTA
Empresas prestadoras del servicio público de pasajeros - TINTO
Empresas de carga ASOTRAQUINDIO
Empresas de taxis - Organización  Social de Taxistas del Quindío
El curso de Eco-Conducción puede ser liderado por una entidades educativa como el SENA en convenio con las administraciones municipales y empresas de transporte.</t>
  </si>
  <si>
    <t>Construcción y mantenimiento de plantas de tratamiento de aguas residuales domésticas en centros poblados tanto urbanos como rurales, basadas en un tratamiento aerobio para evitar la generación de CH4 el cual es considerado un Gas de Efecto Invernadero. Las nuevas PTARs serán instaladas con tecnologías de alta eficiencia energética en los sistemas de mezclado y aireación, para reducir el consumo energético, teniendo en cuenta que la energía eléctrica puede representar entre un 10 y un 40% de los costos totales de la operación de las plantas de tratamiento de agua. 
Colombia es un país con una alta riqueza hídrica, sin embargo los diferentes escenarios de disponibilidad a futuro de este líquido no son muy alentadores razón por la que es necesario tomar medidas inmediatas que permitan disminuir el impacto que se está ejerciendo sobre este recurso.  Según en análisis de vulnerabilidad del departamento, la disponibilidad del recurso hídrico presenta amenaza alta durante los próximos años, como un efecto del cambio climático. Durante los últimos años, se ha evidenciado esta vulnerabilidad por la exposición al déficit hídrico que han presentado municipios como Salento, Armenia, La Tebaida, entre otros.
Tan solo los municipios de Armenia (30% aguas residuales del municipio en la PTAR La Marina), Buenavista, Salento, La Tebaida  y el corregimiento de Pueblo tapao cuentan con sistemas de tratamiento de aguas residuales, pero no se encuentran en operacion por falta de recursos del municipio, es decir, que solo 8,42 % de los usuarios del sistema en el Departamento vierten y tratan adecuadamente las aguas negras del territorio Quindío, quedando por tratar las aguas servidas del 91,58% de los usuario del Quindío.
La cobertura general del servicio de alcantarillado en el área urbana, presenta un promedio de 89.25%, con valores más bajos en los municipios de Pijao, Génova, Montenegro y Quimbaya con unos porcentajes de 51.37%, 76.04%, 89.06% y 89.46% respectivamente, mientras que el municipio de Córdoba cuenta con la mayor cobertura del 100%.
La cobertura de alcantarillado en zona rural del departamento no cuenta con cifras exactas o aproximadas. Se reconoce debilidades para una adecuada prestación del servicio de alcantarillado en los centros poblados. En cuanto a viviendas rurales dispersas se tiene conocimiento de que gran parte de ellas cuenta con sistemas individuales para el tratamiento de aguas residuales (pozos sépticos) pero se desconoce su estado, efectividad del tratamiento y rigurosidad en el mantenimiento de los mismos. Para el caso de las viviendas rurales aisladas que no cuentan sistemas de tratamiento de aguas residuales, se propone implementar sanitarios composteros los cuales son aerobios, no consumen agua, no generan vertimientos y el compost puede ser empleado como abonos organicos para especies arbóreas.
Esta medida se basa en la recopilación de las diferentes tecnologías que se ofrecen en el territorio, y la exploración de otras alternativas que ya hayan sido probadas en otras regiones del país o del continente y que tengan una alta probabilidad de réplica en Quidío; paralelamente se pretende avanzar en la promoción de buenas prácticas en el hogar con el propósito de generar una cultura de ahorro y uso eficiente del agua. El ahorro de agua en el consumo genera menores vertimientos para ser tratados en las PTARs.
Según el INGEI, el departamento aporta 40,5 Gg CO2 equivalente por el concepto de Tratamiento y eliminación de aguas residuales (categoría 4.D del inventario). El 69% de las emisiones corresponde al tratamiento y eliminación de aguas residuales domésticas (27, 78 GgCO2e).</t>
  </si>
  <si>
    <t>Ejecución de los Planes de descontaminación de los 12 municipios del departamento del Quindío donde se contempla la ejecución de sistemas de tratamiento de aguas residuales, colectores y compra de lotes para la construcción de las infraestructuras requeridas. de igual forma se plantea adelantar un plan de descontaminación para la zona rural dispersa y los centros poblados del departamento:
*Incluyen la construcción de los colectores marginales, las plantas o sistemas de tratamiento de agua residual y la compra y adecuación de lotes para su construcción).Se incluyen en estas acciones la optimización de sistemas de tratamiento existentes
*Definición de las áreas donde se debe ampliar la cobertura del sistema de saneamiento básico y tratamiento de las aguas residuales domésticas.
*Diagnóstico del sistema y red de distribución. Optimización de la eficiencia energética en las plantas existentes y recursos de los sistemas de tratamiento de aguas residuales. Reducir pérdidas en las instalaciones eléctricas.
* Recopilación de indicadores de operación.
*Aplicar la resolucion 0631 de 2015 del MADS, sobre limites maximos permisibles para alcantarillados y cuerpos de agua para disminuir la contaminacion del recurso hidrico. 
* Realizar un piloto de sanitarios composteros en el sector rural de departamento aplicando criterios de selección según ubicación de acueductos veredales y municipales.                     
* Una de las acciones a corto plazo es la puesta en funcionamiento de la PTAR La Marina en Armenia que trataría el 30% de las aguas residuales.</t>
  </si>
  <si>
    <t>Disminuir la presión por cargas contaminantes, medida por el Índice de Alteración Potencial de la Calidad del Agua (IACAL), de "alta" a categoría “moderada”
Crear e implementar el Fondo del Agua del departamento del Quindío.
Generar los mapas de riesgo y vigilancia de la calidad de agua para consumo humano en los doce (12) municipios del departamento.
Sensibilización para la promoción de la cultura del agua en los diferentes públicos del departamentos</t>
  </si>
  <si>
    <t xml:space="preserve">Reconversion de cambio de 3.893 luminarias en Armenia por tecnología LED, ubicadas principalmente en las avenidas de la ciudad como la Bolívar, Centenario, 14 de Octubre y algunos barrios.  La calle 26, en el área del parque Cafetero, y la antigua estación de Armenia ya cuentan con luminarias LED desde 2016.
</t>
  </si>
  <si>
    <t xml:space="preserve">Reconversion de cambio de 1000 luminarias en Armenia por tecnología LED.
</t>
  </si>
  <si>
    <t>Construcción de Viviendas de Interés Social (VIS) y de Interés Prioritario (VIP) nuevas con condiciones de diseño mejorado en términos de configuración volumétrica, aperturas, orientación, inclinación, iluminación, ventilación y otras consideraciones arquitectónicas que permitan el ahorro de agua y energía de un 10% en los centros poblados de los 12 municipios de Quindío.</t>
  </si>
  <si>
    <t>De acuerdo al INGEI elaborado por el IDEAM en 2016, para el departamento, el total de absorciones brutas de CO2 corresponden a 558,71 Gg, para la categoría AFOLU,  el 66% corresponden a nuevas áreas con cultivos permanentes (3B2a), de los que el 93,4% son cultivos de café, lo que representa aproximadamente 344,73 Gg de CO2, esto significa que hay un alto potencial de captura de carbono en el departamento si se logra  incrementar la áreas sembradas con este cultivo, las absorciones del bosque natural presentan un aporte importante; sin embargo, las absorciones por cultivos permanentes, representan un mayor aporte.                       El departamento del Quindío al año 2015 reporto  27.094 ha con cultivos de café (con tendencia actual a disminuir ya que entre 2014 y 2015 decreció un 2,15%), de las cuales el 41% están asociados a arboles, esto quiere decir que existe  un potencial para la implementación de sistemas agroforestales  en aproximadamente 15.985 ha, teniendo en cuenta una adicionalidad con este arreglo forestal (con densidad de 60 árboles por hectárea), de XX toneladas de CO2/ha , es de esperar que el stock de carbono pueda incrementarse en XXXXXX toneladas al año 2030. Aun no figura en el NAMA cafe.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</si>
</sst>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 #,##0.00_);_(&quot;$&quot;\ * \(#,##0.00\);_(&quot;$&quot;\ * &quot;-&quot;??_);_(@_)"/>
    <numFmt numFmtId="43" formatCode="_(* #,##0.00_);_(* \(#,##0.00\);_(* &quot;-&quot;??_);_(@_)"/>
    <numFmt numFmtId="164" formatCode="[$-F400]h:mm:ss\ AM/PM"/>
    <numFmt numFmtId="165" formatCode="&quot;$&quot;\ #,##0.00"/>
    <numFmt numFmtId="166" formatCode="_(* #,##0_);_(* \(#,##0\);_(* &quot;-&quot;??_);_(@_)"/>
    <numFmt numFmtId="167" formatCode="_(* #,##0.0_);_(* \(#,##0.0\);_(* &quot;-&quot;?_);_(@_)"/>
    <numFmt numFmtId="168" formatCode="0.0%"/>
    <numFmt numFmtId="169" formatCode="0.0"/>
    <numFmt numFmtId="170" formatCode="_(* #,##0.0000_);_(* \(#,##0.0000\);_(* &quot;-&quot;????_);_(@_)"/>
    <numFmt numFmtId="171" formatCode="&quot;FE=&quot;\ 0.0000\ &quot;kg CO2/km&quot;"/>
    <numFmt numFmtId="172" formatCode="_(* #,##0.000_);_(* \(#,##0.000\);_(* &quot;-&quot;??_);_(@_)"/>
    <numFmt numFmtId="173" formatCode="_(* #,##0.000_);_(* \(#,##0.000\);_(* &quot;-&quot;???_);_(@_)"/>
    <numFmt numFmtId="174" formatCode="_(* #,##0.0_);_(* \(#,##0.0\);_(* &quot;-&quot;??_);_(@_)"/>
  </numFmts>
  <fonts count="44" x14ac:knownFonts="1">
    <font>
      <sz val="11"/>
      <color theme="1"/>
      <name val="Calibri"/>
      <family val="2"/>
      <scheme val="minor"/>
    </font>
    <font>
      <sz val="11"/>
      <color theme="1"/>
      <name val="Calibri"/>
      <family val="2"/>
      <scheme val="minor"/>
    </font>
    <font>
      <b/>
      <sz val="22"/>
      <color theme="0"/>
      <name val="Tw Cen MT"/>
      <family val="2"/>
    </font>
    <font>
      <sz val="12"/>
      <color theme="1"/>
      <name val="Tw Cen MT"/>
      <family val="2"/>
    </font>
    <font>
      <sz val="18"/>
      <color theme="1"/>
      <name val="Tw Cen MT"/>
      <family val="2"/>
    </font>
    <font>
      <b/>
      <sz val="12"/>
      <color theme="1"/>
      <name val="Tw Cen MT"/>
      <family val="2"/>
    </font>
    <font>
      <b/>
      <sz val="23"/>
      <color theme="1"/>
      <name val="Tw Cen MT"/>
      <family val="2"/>
    </font>
    <font>
      <b/>
      <sz val="18"/>
      <color theme="1"/>
      <name val="Tw Cen MT"/>
      <family val="2"/>
    </font>
    <font>
      <b/>
      <sz val="12"/>
      <color theme="9" tint="-0.499984740745262"/>
      <name val="Tw Cen MT"/>
      <family val="2"/>
    </font>
    <font>
      <sz val="10.5"/>
      <color theme="9" tint="-0.499984740745262"/>
      <name val="Tw Cen MT"/>
      <family val="2"/>
    </font>
    <font>
      <sz val="12"/>
      <color rgb="FFFF0000"/>
      <name val="Tw Cen MT"/>
      <family val="2"/>
    </font>
    <font>
      <b/>
      <sz val="16"/>
      <color theme="0"/>
      <name val="Tw Cen MT"/>
      <family val="2"/>
    </font>
    <font>
      <sz val="10.5"/>
      <name val="Tw Cen MT"/>
      <family val="2"/>
    </font>
    <font>
      <sz val="10.5"/>
      <color rgb="FFFF0000"/>
      <name val="Tw Cen MT"/>
      <family val="2"/>
    </font>
    <font>
      <b/>
      <sz val="12"/>
      <color theme="0"/>
      <name val="Tw Cen MT"/>
      <family val="2"/>
    </font>
    <font>
      <sz val="9"/>
      <color indexed="81"/>
      <name val="Tahoma"/>
      <family val="2"/>
    </font>
    <font>
      <b/>
      <sz val="12"/>
      <name val="Tw Cen MT"/>
      <family val="2"/>
    </font>
    <font>
      <sz val="12"/>
      <color theme="0"/>
      <name val="Tw Cen MT"/>
      <family val="2"/>
    </font>
    <font>
      <sz val="11"/>
      <name val="Tw Cen MT"/>
      <family val="2"/>
    </font>
    <font>
      <b/>
      <sz val="9"/>
      <color indexed="81"/>
      <name val="Tahoma"/>
      <family val="2"/>
    </font>
    <font>
      <sz val="12"/>
      <color theme="1"/>
      <name val="Calibri"/>
      <family val="2"/>
      <scheme val="minor"/>
    </font>
    <font>
      <b/>
      <sz val="20"/>
      <color theme="6" tint="-0.249977111117893"/>
      <name val="Trebuchet MS"/>
      <family val="2"/>
    </font>
    <font>
      <b/>
      <sz val="12"/>
      <color theme="1"/>
      <name val="Trebuchet MS"/>
      <family val="2"/>
    </font>
    <font>
      <b/>
      <sz val="12"/>
      <color theme="1"/>
      <name val="Calibri"/>
      <family val="2"/>
      <scheme val="minor"/>
    </font>
    <font>
      <b/>
      <sz val="9"/>
      <color theme="1"/>
      <name val="Trebuchet MS"/>
      <family val="2"/>
    </font>
    <font>
      <b/>
      <sz val="24"/>
      <color theme="1"/>
      <name val="Trebuchet MS"/>
      <family val="2"/>
    </font>
    <font>
      <b/>
      <u/>
      <sz val="18"/>
      <color theme="1"/>
      <name val="Tw Cen MT"/>
      <family val="2"/>
    </font>
    <font>
      <b/>
      <sz val="16"/>
      <name val="Tw Cen MT"/>
      <family val="2"/>
    </font>
    <font>
      <sz val="11"/>
      <color theme="1"/>
      <name val="Calibri"/>
      <family val="2"/>
    </font>
    <font>
      <sz val="12"/>
      <color rgb="FFFF0000"/>
      <name val="Calibri"/>
      <family val="2"/>
      <scheme val="minor"/>
    </font>
    <font>
      <sz val="12"/>
      <name val="Tw Cen MT"/>
      <family val="2"/>
    </font>
    <font>
      <b/>
      <sz val="18"/>
      <name val="Tw Cen MT"/>
      <family val="2"/>
    </font>
    <font>
      <sz val="10.5"/>
      <color theme="1"/>
      <name val="Tw Cen MT"/>
      <family val="2"/>
    </font>
    <font>
      <b/>
      <sz val="10.5"/>
      <name val="Tw Cen MT"/>
      <family val="2"/>
    </font>
    <font>
      <b/>
      <sz val="23"/>
      <name val="Tw Cen MT"/>
      <family val="2"/>
    </font>
    <font>
      <sz val="12"/>
      <name val="Calibri"/>
      <family val="2"/>
      <scheme val="minor"/>
    </font>
    <font>
      <sz val="10.5"/>
      <color rgb="FF00B050"/>
      <name val="Tw Cen MT"/>
      <family val="2"/>
    </font>
    <font>
      <sz val="11"/>
      <color rgb="FF00B050"/>
      <name val="Tw Cen MT"/>
      <family val="2"/>
    </font>
    <font>
      <b/>
      <sz val="11"/>
      <name val="Tw Cen MT"/>
      <family val="2"/>
    </font>
    <font>
      <sz val="8"/>
      <name val="Tw Cen MT"/>
      <family val="2"/>
    </font>
    <font>
      <b/>
      <sz val="18"/>
      <color rgb="FFFF0000"/>
      <name val="Tw Cen MT"/>
      <family val="2"/>
    </font>
    <font>
      <b/>
      <sz val="22"/>
      <name val="Tw Cen MT"/>
      <family val="2"/>
    </font>
    <font>
      <sz val="18"/>
      <name val="Tw Cen MT"/>
      <family val="2"/>
    </font>
    <font>
      <b/>
      <u/>
      <sz val="18"/>
      <name val="Tw Cen MT"/>
      <family val="2"/>
    </font>
  </fonts>
  <fills count="15">
    <fill>
      <patternFill patternType="none"/>
    </fill>
    <fill>
      <patternFill patternType="gray125"/>
    </fill>
    <fill>
      <patternFill patternType="solid">
        <fgColor theme="0"/>
        <bgColor indexed="64"/>
      </patternFill>
    </fill>
    <fill>
      <patternFill patternType="solid">
        <fgColor theme="6" tint="-0.499984740745262"/>
        <bgColor indexed="64"/>
      </patternFill>
    </fill>
    <fill>
      <patternFill patternType="solid">
        <fgColor theme="6"/>
        <bgColor indexed="64"/>
      </patternFill>
    </fill>
    <fill>
      <patternFill patternType="solid">
        <fgColor theme="6" tint="0.39997558519241921"/>
        <bgColor indexed="64"/>
      </patternFill>
    </fill>
    <fill>
      <patternFill patternType="solid">
        <fgColor theme="4" tint="-0.249977111117893"/>
        <bgColor indexed="64"/>
      </patternFill>
    </fill>
    <fill>
      <patternFill patternType="solid">
        <fgColor theme="4"/>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rgb="FFFFCCCC"/>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FF"/>
        <bgColor rgb="FF000000"/>
      </patternFill>
    </fill>
  </fills>
  <borders count="35">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rgb="FF00B0F0"/>
      </left>
      <right/>
      <top style="medium">
        <color rgb="FF00B0F0"/>
      </top>
      <bottom/>
      <diagonal/>
    </border>
    <border>
      <left/>
      <right/>
      <top style="medium">
        <color rgb="FF00B0F0"/>
      </top>
      <bottom/>
      <diagonal/>
    </border>
    <border>
      <left/>
      <right style="medium">
        <color rgb="FF00B0F0"/>
      </right>
      <top style="medium">
        <color rgb="FF00B0F0"/>
      </top>
      <bottom/>
      <diagonal/>
    </border>
    <border>
      <left style="medium">
        <color rgb="FF00B0F0"/>
      </left>
      <right/>
      <top/>
      <bottom/>
      <diagonal/>
    </border>
    <border>
      <left/>
      <right style="medium">
        <color rgb="FF00B0F0"/>
      </right>
      <top/>
      <bottom/>
      <diagonal/>
    </border>
    <border>
      <left style="medium">
        <color rgb="FF00B0F0"/>
      </left>
      <right/>
      <top/>
      <bottom style="medium">
        <color rgb="FF00B0F0"/>
      </bottom>
      <diagonal/>
    </border>
    <border>
      <left/>
      <right/>
      <top/>
      <bottom style="medium">
        <color rgb="FF00B0F0"/>
      </bottom>
      <diagonal/>
    </border>
    <border>
      <left/>
      <right style="medium">
        <color rgb="FF00B0F0"/>
      </right>
      <top/>
      <bottom style="medium">
        <color rgb="FF00B0F0"/>
      </bottom>
      <diagonal/>
    </border>
    <border>
      <left style="thin">
        <color theme="2" tint="-0.749992370372631"/>
      </left>
      <right style="thin">
        <color theme="2" tint="-0.749992370372631"/>
      </right>
      <top style="thin">
        <color theme="2" tint="-0.749992370372631"/>
      </top>
      <bottom style="thin">
        <color theme="2" tint="-0.749992370372631"/>
      </bottom>
      <diagonal/>
    </border>
    <border>
      <left/>
      <right style="thin">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749992370372631"/>
      </left>
      <right style="thin">
        <color theme="2" tint="-0.749992370372631"/>
      </right>
      <top style="thin">
        <color theme="2" tint="-0.749992370372631"/>
      </top>
      <bottom/>
      <diagonal/>
    </border>
    <border>
      <left style="thin">
        <color theme="2" tint="-0.749992370372631"/>
      </left>
      <right style="thin">
        <color theme="2" tint="-0.749992370372631"/>
      </right>
      <top/>
      <bottom/>
      <diagonal/>
    </border>
    <border>
      <left style="thin">
        <color theme="2" tint="-0.749992370372631"/>
      </left>
      <right style="thin">
        <color theme="2" tint="-0.749992370372631"/>
      </right>
      <top/>
      <bottom style="thin">
        <color theme="2" tint="-0.74999237037263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medium">
        <color auto="1"/>
      </right>
      <top/>
      <bottom style="thin">
        <color auto="1"/>
      </bottom>
      <diagonal/>
    </border>
  </borders>
  <cellStyleXfs count="7">
    <xf numFmtId="0" fontId="0" fillId="0" borderId="0"/>
    <xf numFmtId="44" fontId="1" fillId="0" borderId="0" applyFont="0" applyFill="0" applyBorder="0" applyAlignment="0" applyProtection="0"/>
    <xf numFmtId="0" fontId="20" fillId="0" borderId="0"/>
    <xf numFmtId="43" fontId="20" fillId="0" borderId="0" applyFont="0" applyFill="0" applyBorder="0" applyAlignment="0" applyProtection="0"/>
    <xf numFmtId="9" fontId="20"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347">
    <xf numFmtId="0" fontId="0" fillId="0" borderId="0" xfId="0"/>
    <xf numFmtId="0" fontId="20" fillId="2" borderId="0" xfId="2" applyFill="1"/>
    <xf numFmtId="0" fontId="22" fillId="2" borderId="0" xfId="2" applyFont="1" applyFill="1" applyAlignment="1">
      <alignment vertical="center"/>
    </xf>
    <xf numFmtId="0" fontId="23" fillId="9" borderId="26" xfId="2" applyFont="1" applyFill="1" applyBorder="1" applyAlignment="1">
      <alignment horizontal="center" vertical="center"/>
    </xf>
    <xf numFmtId="0" fontId="24" fillId="10" borderId="27" xfId="2" applyFont="1" applyFill="1" applyBorder="1" applyAlignment="1">
      <alignment horizontal="center" vertical="center" wrapText="1"/>
    </xf>
    <xf numFmtId="0" fontId="24" fillId="10" borderId="28" xfId="2" applyFont="1" applyFill="1" applyBorder="1" applyAlignment="1">
      <alignment horizontal="center" vertical="center" wrapText="1"/>
    </xf>
    <xf numFmtId="0" fontId="20" fillId="2" borderId="0" xfId="2" applyFill="1" applyAlignment="1">
      <alignment wrapText="1"/>
    </xf>
    <xf numFmtId="0" fontId="24" fillId="2" borderId="27" xfId="2" applyFont="1" applyFill="1" applyBorder="1" applyAlignment="1">
      <alignment vertical="top" wrapText="1"/>
    </xf>
    <xf numFmtId="0" fontId="24" fillId="2" borderId="28" xfId="2" applyFont="1" applyFill="1" applyBorder="1" applyAlignment="1">
      <alignment vertical="top" wrapText="1"/>
    </xf>
    <xf numFmtId="0" fontId="22" fillId="2" borderId="0" xfId="2" applyFont="1" applyFill="1" applyAlignment="1">
      <alignment vertical="top"/>
    </xf>
    <xf numFmtId="0" fontId="20" fillId="2" borderId="0" xfId="2" applyFill="1" applyAlignment="1">
      <alignment vertical="top"/>
    </xf>
    <xf numFmtId="0" fontId="20" fillId="0" borderId="0" xfId="2"/>
    <xf numFmtId="0" fontId="22" fillId="2" borderId="0" xfId="2" applyFont="1" applyFill="1"/>
    <xf numFmtId="2" fontId="13" fillId="2" borderId="0" xfId="1" applyNumberFormat="1" applyFont="1" applyFill="1" applyBorder="1" applyAlignment="1" applyProtection="1">
      <alignment vertical="center" wrapText="1"/>
      <protection locked="0"/>
    </xf>
    <xf numFmtId="0" fontId="3" fillId="2" borderId="0" xfId="2" applyFont="1" applyFill="1" applyAlignment="1">
      <alignment vertical="center"/>
    </xf>
    <xf numFmtId="0" fontId="3" fillId="2" borderId="3" xfId="2" applyFont="1" applyFill="1" applyBorder="1" applyAlignment="1" applyProtection="1">
      <alignment vertical="center"/>
      <protection locked="0"/>
    </xf>
    <xf numFmtId="0" fontId="3" fillId="2" borderId="10" xfId="2" applyFont="1" applyFill="1" applyBorder="1" applyAlignment="1" applyProtection="1">
      <alignment vertical="center"/>
      <protection locked="0"/>
    </xf>
    <xf numFmtId="0" fontId="5" fillId="2" borderId="11" xfId="2" applyFont="1" applyFill="1" applyBorder="1" applyAlignment="1" applyProtection="1">
      <alignment vertical="center"/>
      <protection locked="0"/>
    </xf>
    <xf numFmtId="0" fontId="3" fillId="2" borderId="0" xfId="2" applyFont="1" applyFill="1" applyBorder="1" applyAlignment="1">
      <alignment vertical="center"/>
    </xf>
    <xf numFmtId="0" fontId="6" fillId="2" borderId="0" xfId="2" applyFont="1" applyFill="1" applyBorder="1" applyAlignment="1" applyProtection="1">
      <alignment vertical="center"/>
      <protection locked="0"/>
    </xf>
    <xf numFmtId="0" fontId="7" fillId="2" borderId="2" xfId="2" applyNumberFormat="1" applyFont="1" applyFill="1" applyBorder="1" applyAlignment="1" applyProtection="1">
      <alignment vertical="center"/>
      <protection locked="0"/>
    </xf>
    <xf numFmtId="0" fontId="8" fillId="2" borderId="11" xfId="2" applyFont="1" applyFill="1" applyBorder="1" applyAlignment="1" applyProtection="1">
      <alignment vertical="center"/>
      <protection locked="0"/>
    </xf>
    <xf numFmtId="164" fontId="7" fillId="2" borderId="0" xfId="2" applyNumberFormat="1" applyFont="1" applyFill="1" applyBorder="1" applyAlignment="1" applyProtection="1">
      <alignment vertical="center"/>
      <protection locked="0"/>
    </xf>
    <xf numFmtId="164" fontId="7" fillId="2" borderId="6" xfId="2" applyNumberFormat="1" applyFont="1" applyFill="1" applyBorder="1" applyAlignment="1" applyProtection="1">
      <alignment horizontal="center" vertical="center"/>
      <protection locked="0"/>
    </xf>
    <xf numFmtId="0" fontId="3" fillId="2" borderId="12" xfId="2" applyFont="1" applyFill="1" applyBorder="1" applyAlignment="1" applyProtection="1">
      <alignment vertical="center"/>
      <protection locked="0"/>
    </xf>
    <xf numFmtId="0" fontId="3" fillId="2" borderId="0" xfId="2" applyFont="1" applyFill="1" applyBorder="1" applyAlignment="1" applyProtection="1">
      <alignment vertical="center"/>
      <protection locked="0"/>
    </xf>
    <xf numFmtId="0" fontId="7" fillId="2" borderId="0" xfId="2" applyFont="1" applyFill="1" applyBorder="1" applyAlignment="1" applyProtection="1">
      <alignment vertical="center"/>
      <protection locked="0"/>
    </xf>
    <xf numFmtId="164" fontId="7" fillId="2" borderId="12" xfId="2" applyNumberFormat="1" applyFont="1" applyFill="1" applyBorder="1" applyAlignment="1" applyProtection="1">
      <alignment vertical="center"/>
      <protection locked="0"/>
    </xf>
    <xf numFmtId="0" fontId="3" fillId="2" borderId="13" xfId="2" applyFont="1" applyFill="1" applyBorder="1" applyAlignment="1" applyProtection="1">
      <alignment vertical="center"/>
      <protection locked="0"/>
    </xf>
    <xf numFmtId="0" fontId="7" fillId="2" borderId="6" xfId="2" applyFont="1" applyFill="1" applyBorder="1" applyAlignment="1" applyProtection="1">
      <alignment vertical="center"/>
      <protection locked="0"/>
    </xf>
    <xf numFmtId="0" fontId="3" fillId="2" borderId="6" xfId="2" applyFont="1" applyFill="1" applyBorder="1" applyAlignment="1" applyProtection="1">
      <alignment vertical="center"/>
      <protection locked="0"/>
    </xf>
    <xf numFmtId="0" fontId="7" fillId="2" borderId="6" xfId="2" applyFont="1" applyFill="1" applyBorder="1" applyAlignment="1" applyProtection="1">
      <alignment horizontal="left" vertical="center"/>
      <protection locked="0"/>
    </xf>
    <xf numFmtId="0" fontId="10" fillId="2" borderId="6" xfId="2" applyFont="1" applyFill="1" applyBorder="1" applyAlignment="1" applyProtection="1">
      <alignment vertical="center"/>
      <protection locked="0"/>
    </xf>
    <xf numFmtId="0" fontId="3" fillId="2" borderId="7" xfId="2" applyFont="1" applyFill="1" applyBorder="1" applyAlignment="1" applyProtection="1">
      <alignment vertical="center"/>
      <protection locked="0"/>
    </xf>
    <xf numFmtId="0" fontId="3" fillId="0" borderId="0" xfId="2" applyFont="1" applyAlignment="1">
      <alignment vertical="center"/>
    </xf>
    <xf numFmtId="0" fontId="3" fillId="2" borderId="3" xfId="2" applyFont="1" applyFill="1" applyBorder="1" applyAlignment="1">
      <alignment vertical="center"/>
    </xf>
    <xf numFmtId="0" fontId="3" fillId="2" borderId="10" xfId="2" applyFont="1" applyFill="1" applyBorder="1" applyAlignment="1">
      <alignment vertical="center"/>
    </xf>
    <xf numFmtId="0" fontId="3" fillId="2" borderId="12" xfId="2" applyFont="1" applyFill="1" applyBorder="1" applyAlignment="1">
      <alignment vertical="center"/>
    </xf>
    <xf numFmtId="1" fontId="7" fillId="2" borderId="2" xfId="2" applyNumberFormat="1" applyFont="1" applyFill="1" applyBorder="1" applyAlignment="1" applyProtection="1">
      <alignment vertical="center"/>
      <protection locked="0"/>
    </xf>
    <xf numFmtId="164" fontId="9" fillId="2" borderId="0" xfId="2" applyNumberFormat="1" applyFont="1" applyFill="1" applyBorder="1" applyAlignment="1" applyProtection="1">
      <alignment horizontal="right" vertical="center"/>
      <protection locked="0"/>
    </xf>
    <xf numFmtId="0" fontId="3" fillId="0" borderId="6" xfId="2" applyFont="1" applyBorder="1" applyAlignment="1">
      <alignment vertical="center"/>
    </xf>
    <xf numFmtId="0" fontId="3" fillId="0" borderId="7" xfId="2" applyFont="1" applyBorder="1" applyAlignment="1">
      <alignment vertical="center"/>
    </xf>
    <xf numFmtId="164" fontId="7" fillId="2" borderId="0" xfId="2" applyNumberFormat="1" applyFont="1" applyFill="1" applyBorder="1" applyAlignment="1" applyProtection="1">
      <alignment horizontal="center" vertical="center"/>
      <protection locked="0"/>
    </xf>
    <xf numFmtId="0" fontId="11" fillId="7" borderId="5" xfId="2" applyFont="1" applyFill="1" applyBorder="1" applyAlignment="1" applyProtection="1">
      <alignment horizontal="left" vertical="center" wrapText="1"/>
      <protection locked="0"/>
    </xf>
    <xf numFmtId="0" fontId="11" fillId="7" borderId="8" xfId="2" applyFont="1" applyFill="1" applyBorder="1" applyAlignment="1" applyProtection="1">
      <alignment horizontal="left" vertical="center" wrapText="1"/>
      <protection locked="0"/>
    </xf>
    <xf numFmtId="0" fontId="11" fillId="7" borderId="4" xfId="2" applyFont="1" applyFill="1" applyBorder="1" applyAlignment="1" applyProtection="1">
      <alignment horizontal="left" vertical="center" wrapText="1"/>
      <protection locked="0"/>
    </xf>
    <xf numFmtId="164" fontId="7" fillId="2" borderId="8" xfId="2" applyNumberFormat="1" applyFont="1" applyFill="1" applyBorder="1" applyAlignment="1" applyProtection="1">
      <alignment horizontal="center" vertical="center"/>
      <protection locked="0"/>
    </xf>
    <xf numFmtId="0" fontId="11" fillId="7" borderId="5" xfId="2" applyFont="1" applyFill="1" applyBorder="1" applyAlignment="1" applyProtection="1">
      <alignment horizontal="left" vertical="center" wrapText="1"/>
      <protection locked="0"/>
    </xf>
    <xf numFmtId="0" fontId="11" fillId="7" borderId="8" xfId="2" applyFont="1" applyFill="1" applyBorder="1" applyAlignment="1" applyProtection="1">
      <alignment horizontal="left" vertical="center" wrapText="1"/>
      <protection locked="0"/>
    </xf>
    <xf numFmtId="0" fontId="11" fillId="7" borderId="4" xfId="2" applyFont="1" applyFill="1" applyBorder="1" applyAlignment="1" applyProtection="1">
      <alignment horizontal="left" vertical="center" wrapText="1"/>
      <protection locked="0"/>
    </xf>
    <xf numFmtId="164" fontId="7" fillId="2" borderId="8" xfId="2" applyNumberFormat="1" applyFont="1" applyFill="1" applyBorder="1" applyAlignment="1" applyProtection="1">
      <alignment horizontal="center" vertical="center"/>
      <protection locked="0"/>
    </xf>
    <xf numFmtId="0" fontId="23" fillId="7" borderId="0" xfId="2" applyFont="1" applyFill="1"/>
    <xf numFmtId="0" fontId="20" fillId="7" borderId="0" xfId="2" applyFill="1"/>
    <xf numFmtId="0" fontId="23" fillId="11" borderId="2" xfId="2" applyFont="1" applyFill="1" applyBorder="1" applyAlignment="1">
      <alignment horizontal="center" vertical="center"/>
    </xf>
    <xf numFmtId="0" fontId="23" fillId="12" borderId="2" xfId="2" applyFont="1" applyFill="1" applyBorder="1" applyAlignment="1">
      <alignment horizontal="center" vertical="center" wrapText="1"/>
    </xf>
    <xf numFmtId="0" fontId="20" fillId="0" borderId="2" xfId="2" applyBorder="1"/>
    <xf numFmtId="166" fontId="0" fillId="0" borderId="2" xfId="3" applyNumberFormat="1" applyFont="1" applyBorder="1"/>
    <xf numFmtId="1" fontId="20" fillId="0" borderId="2" xfId="2" applyNumberFormat="1" applyBorder="1" applyAlignment="1">
      <alignment horizontal="center"/>
    </xf>
    <xf numFmtId="166" fontId="20" fillId="0" borderId="2" xfId="2" applyNumberFormat="1" applyBorder="1"/>
    <xf numFmtId="43" fontId="20" fillId="0" borderId="2" xfId="2" applyNumberFormat="1" applyBorder="1"/>
    <xf numFmtId="167" fontId="20" fillId="0" borderId="2" xfId="2" applyNumberFormat="1" applyBorder="1"/>
    <xf numFmtId="168" fontId="1" fillId="0" borderId="2" xfId="2" applyNumberFormat="1" applyFont="1" applyBorder="1"/>
    <xf numFmtId="10" fontId="20" fillId="0" borderId="2" xfId="2" applyNumberFormat="1" applyBorder="1"/>
    <xf numFmtId="1" fontId="20" fillId="2" borderId="2" xfId="2" applyNumberFormat="1" applyFill="1" applyBorder="1" applyAlignment="1">
      <alignment horizontal="center"/>
    </xf>
    <xf numFmtId="43" fontId="20" fillId="2" borderId="2" xfId="2" applyNumberFormat="1" applyFill="1" applyBorder="1"/>
    <xf numFmtId="1" fontId="20" fillId="8" borderId="2" xfId="2" applyNumberFormat="1" applyFill="1" applyBorder="1" applyAlignment="1">
      <alignment horizontal="center"/>
    </xf>
    <xf numFmtId="43" fontId="20" fillId="8" borderId="2" xfId="2" applyNumberFormat="1" applyFill="1" applyBorder="1"/>
    <xf numFmtId="9" fontId="20" fillId="0" borderId="2" xfId="2" applyNumberFormat="1" applyBorder="1"/>
    <xf numFmtId="10" fontId="0" fillId="0" borderId="2" xfId="4" applyNumberFormat="1" applyFont="1" applyBorder="1"/>
    <xf numFmtId="2" fontId="20" fillId="0" borderId="2" xfId="2" applyNumberFormat="1" applyBorder="1"/>
    <xf numFmtId="0" fontId="20" fillId="0" borderId="2" xfId="2" applyFill="1" applyBorder="1"/>
    <xf numFmtId="43" fontId="20" fillId="0" borderId="32" xfId="2" applyNumberFormat="1" applyBorder="1"/>
    <xf numFmtId="43" fontId="20" fillId="8" borderId="32" xfId="2" applyNumberFormat="1" applyFill="1" applyBorder="1"/>
    <xf numFmtId="0" fontId="23" fillId="12" borderId="14" xfId="2" applyFont="1" applyFill="1" applyBorder="1" applyAlignment="1">
      <alignment vertical="center" wrapText="1"/>
    </xf>
    <xf numFmtId="43" fontId="23" fillId="12" borderId="15" xfId="2" applyNumberFormat="1" applyFont="1" applyFill="1" applyBorder="1"/>
    <xf numFmtId="0" fontId="23" fillId="12" borderId="16" xfId="2" applyFont="1" applyFill="1" applyBorder="1"/>
    <xf numFmtId="43" fontId="23" fillId="12" borderId="17" xfId="2" applyNumberFormat="1" applyFont="1" applyFill="1" applyBorder="1"/>
    <xf numFmtId="0" fontId="20" fillId="0" borderId="2" xfId="2" applyBorder="1" applyAlignment="1">
      <alignment vertical="center"/>
    </xf>
    <xf numFmtId="3" fontId="20" fillId="0" borderId="2" xfId="2" applyNumberFormat="1" applyBorder="1" applyAlignment="1">
      <alignment vertical="center"/>
    </xf>
    <xf numFmtId="0" fontId="20" fillId="0" borderId="0" xfId="2" applyAlignment="1">
      <alignment vertical="center"/>
    </xf>
    <xf numFmtId="169" fontId="20" fillId="0" borderId="2" xfId="2" applyNumberFormat="1" applyBorder="1"/>
    <xf numFmtId="166" fontId="0" fillId="0" borderId="2" xfId="3" applyNumberFormat="1" applyFont="1" applyBorder="1" applyAlignment="1">
      <alignment horizontal="left"/>
    </xf>
    <xf numFmtId="170" fontId="20" fillId="0" borderId="2" xfId="2" applyNumberFormat="1" applyBorder="1"/>
    <xf numFmtId="0" fontId="20" fillId="0" borderId="2" xfId="2" applyBorder="1" applyAlignment="1">
      <alignment wrapText="1"/>
    </xf>
    <xf numFmtId="170" fontId="20" fillId="13" borderId="2" xfId="2" applyNumberFormat="1" applyFill="1" applyBorder="1"/>
    <xf numFmtId="3" fontId="20" fillId="0" borderId="2" xfId="2" applyNumberFormat="1" applyBorder="1"/>
    <xf numFmtId="171" fontId="28" fillId="14" borderId="2" xfId="2" applyNumberFormat="1" applyFont="1" applyFill="1" applyBorder="1" applyAlignment="1">
      <alignment horizontal="center" vertical="center"/>
    </xf>
    <xf numFmtId="9" fontId="29" fillId="0" borderId="2" xfId="2" applyNumberFormat="1" applyFont="1" applyBorder="1"/>
    <xf numFmtId="172" fontId="20" fillId="0" borderId="2" xfId="2" applyNumberFormat="1" applyBorder="1"/>
    <xf numFmtId="168" fontId="29" fillId="0" borderId="2" xfId="2" applyNumberFormat="1" applyFont="1" applyBorder="1"/>
    <xf numFmtId="1" fontId="20" fillId="0" borderId="2" xfId="2" applyNumberFormat="1" applyBorder="1" applyAlignment="1">
      <alignment horizontal="center" vertical="center"/>
    </xf>
    <xf numFmtId="169" fontId="20" fillId="0" borderId="2" xfId="2" applyNumberFormat="1" applyBorder="1" applyAlignment="1">
      <alignment vertical="center"/>
    </xf>
    <xf numFmtId="10" fontId="20" fillId="0" borderId="2" xfId="2" applyNumberFormat="1" applyBorder="1" applyAlignment="1">
      <alignment vertical="center"/>
    </xf>
    <xf numFmtId="2" fontId="20" fillId="0" borderId="2" xfId="2" applyNumberFormat="1" applyBorder="1" applyAlignment="1">
      <alignment vertical="center"/>
    </xf>
    <xf numFmtId="0" fontId="29" fillId="0" borderId="2" xfId="2" applyFont="1" applyFill="1" applyBorder="1" applyAlignment="1">
      <alignment wrapText="1"/>
    </xf>
    <xf numFmtId="166" fontId="29" fillId="0" borderId="2" xfId="3" applyNumberFormat="1" applyFont="1" applyBorder="1" applyAlignment="1">
      <alignment vertical="center"/>
    </xf>
    <xf numFmtId="0" fontId="20" fillId="0" borderId="2" xfId="2" applyBorder="1" applyAlignment="1">
      <alignment vertical="center" wrapText="1"/>
    </xf>
    <xf numFmtId="1" fontId="20" fillId="2" borderId="2" xfId="2" applyNumberFormat="1" applyFill="1" applyBorder="1" applyAlignment="1">
      <alignment horizontal="center" vertical="center"/>
    </xf>
    <xf numFmtId="0" fontId="29" fillId="0" borderId="33" xfId="2" applyFont="1" applyFill="1" applyBorder="1"/>
    <xf numFmtId="1" fontId="20" fillId="8" borderId="2" xfId="2" applyNumberFormat="1" applyFill="1" applyBorder="1" applyAlignment="1">
      <alignment horizontal="center" vertical="center"/>
    </xf>
    <xf numFmtId="0" fontId="29" fillId="0" borderId="2" xfId="2" applyFont="1" applyFill="1" applyBorder="1"/>
    <xf numFmtId="0" fontId="20" fillId="0" borderId="2" xfId="2" applyBorder="1" applyAlignment="1">
      <alignment horizontal="left" vertical="center" wrapText="1"/>
    </xf>
    <xf numFmtId="173" fontId="20" fillId="0" borderId="0" xfId="2" applyNumberFormat="1"/>
    <xf numFmtId="166" fontId="3" fillId="0" borderId="2" xfId="2" applyNumberFormat="1" applyFont="1" applyFill="1" applyBorder="1" applyAlignment="1">
      <alignment horizontal="center" vertical="center"/>
    </xf>
    <xf numFmtId="0" fontId="3" fillId="0" borderId="2" xfId="2" applyFont="1" applyBorder="1" applyAlignment="1">
      <alignment vertical="center"/>
    </xf>
    <xf numFmtId="0" fontId="10" fillId="0" borderId="2" xfId="2" applyFont="1" applyBorder="1" applyAlignment="1">
      <alignment vertical="center"/>
    </xf>
    <xf numFmtId="0" fontId="17" fillId="0" borderId="0" xfId="2" applyFont="1" applyFill="1" applyBorder="1" applyAlignment="1">
      <alignment horizontal="center" vertical="center"/>
    </xf>
    <xf numFmtId="0" fontId="3" fillId="0" borderId="2" xfId="2" applyFont="1" applyFill="1" applyBorder="1" applyAlignment="1">
      <alignment vertical="center"/>
    </xf>
    <xf numFmtId="0" fontId="3" fillId="0" borderId="0" xfId="2" applyFont="1" applyFill="1" applyBorder="1" applyAlignment="1">
      <alignment horizontal="center" vertical="center"/>
    </xf>
    <xf numFmtId="3" fontId="10" fillId="0" borderId="2" xfId="2" applyNumberFormat="1" applyFont="1" applyBorder="1" applyAlignment="1">
      <alignment vertical="center"/>
    </xf>
    <xf numFmtId="0" fontId="30" fillId="0" borderId="2" xfId="2" applyFont="1" applyFill="1" applyBorder="1" applyAlignment="1">
      <alignment horizontal="left" vertical="center"/>
    </xf>
    <xf numFmtId="9" fontId="10" fillId="0" borderId="2" xfId="2" applyNumberFormat="1" applyFont="1" applyFill="1" applyBorder="1" applyAlignment="1">
      <alignment horizontal="right" vertical="center"/>
    </xf>
    <xf numFmtId="0" fontId="30" fillId="0" borderId="2" xfId="2" applyFont="1" applyFill="1" applyBorder="1" applyAlignment="1">
      <alignment horizontal="center" vertical="center" wrapText="1"/>
    </xf>
    <xf numFmtId="0" fontId="17" fillId="0" borderId="0" xfId="2" applyFont="1" applyFill="1" applyBorder="1" applyAlignment="1">
      <alignment horizontal="center" vertical="center" wrapText="1"/>
    </xf>
    <xf numFmtId="9" fontId="10" fillId="0" borderId="2" xfId="4" applyFont="1" applyFill="1" applyBorder="1" applyAlignment="1">
      <alignment vertical="center"/>
    </xf>
    <xf numFmtId="0" fontId="30" fillId="0" borderId="2" xfId="2" applyFont="1" applyFill="1" applyBorder="1" applyAlignment="1">
      <alignment horizontal="center" vertical="center"/>
    </xf>
    <xf numFmtId="9" fontId="0" fillId="0" borderId="0" xfId="4" applyFont="1"/>
    <xf numFmtId="0" fontId="16" fillId="2" borderId="11" xfId="2" applyFont="1" applyFill="1" applyBorder="1" applyAlignment="1" applyProtection="1">
      <alignment vertical="center"/>
      <protection locked="0"/>
    </xf>
    <xf numFmtId="0" fontId="30" fillId="2" borderId="0" xfId="2" applyFont="1" applyFill="1" applyBorder="1" applyAlignment="1">
      <alignment vertical="center"/>
    </xf>
    <xf numFmtId="0" fontId="30" fillId="2" borderId="2" xfId="2" applyFont="1" applyFill="1" applyBorder="1" applyAlignment="1">
      <alignment vertical="center"/>
    </xf>
    <xf numFmtId="164" fontId="12" fillId="2" borderId="0" xfId="2" applyNumberFormat="1" applyFont="1" applyFill="1" applyBorder="1" applyAlignment="1" applyProtection="1">
      <alignment horizontal="right" vertical="center"/>
      <protection locked="0"/>
    </xf>
    <xf numFmtId="164" fontId="31" fillId="2" borderId="2" xfId="2" applyNumberFormat="1" applyFont="1" applyFill="1" applyBorder="1" applyAlignment="1" applyProtection="1">
      <alignment vertical="center"/>
      <protection locked="0"/>
    </xf>
    <xf numFmtId="164" fontId="9" fillId="2" borderId="2" xfId="2" applyNumberFormat="1" applyFont="1" applyFill="1" applyBorder="1" applyAlignment="1" applyProtection="1">
      <alignment horizontal="center" vertical="center"/>
      <protection locked="0"/>
    </xf>
    <xf numFmtId="0" fontId="3" fillId="0" borderId="2" xfId="2" applyFont="1" applyBorder="1" applyAlignment="1">
      <alignment horizontal="center" vertical="center"/>
    </xf>
    <xf numFmtId="0" fontId="3" fillId="2" borderId="0" xfId="2" applyFont="1" applyFill="1" applyAlignment="1">
      <alignment vertical="center" wrapText="1"/>
    </xf>
    <xf numFmtId="0" fontId="17" fillId="2" borderId="0" xfId="2" applyFont="1" applyFill="1" applyAlignment="1">
      <alignment vertical="center"/>
    </xf>
    <xf numFmtId="0" fontId="3" fillId="2" borderId="6" xfId="2" applyFont="1" applyFill="1" applyBorder="1" applyAlignment="1">
      <alignment vertical="center"/>
    </xf>
    <xf numFmtId="164" fontId="12" fillId="2" borderId="2" xfId="2" applyNumberFormat="1" applyFont="1" applyFill="1" applyBorder="1" applyAlignment="1" applyProtection="1">
      <alignment horizontal="center" vertical="center"/>
      <protection locked="0"/>
    </xf>
    <xf numFmtId="0" fontId="30" fillId="0" borderId="2" xfId="2" applyFont="1" applyBorder="1" applyAlignment="1">
      <alignment horizontal="center" vertical="center"/>
    </xf>
    <xf numFmtId="164" fontId="31" fillId="2" borderId="0" xfId="2" applyNumberFormat="1" applyFont="1" applyFill="1" applyBorder="1" applyAlignment="1" applyProtection="1">
      <alignment vertical="center"/>
      <protection locked="0"/>
    </xf>
    <xf numFmtId="0" fontId="16" fillId="2" borderId="0" xfId="2" applyFont="1" applyFill="1" applyBorder="1" applyAlignment="1" applyProtection="1">
      <alignment vertical="center"/>
      <protection locked="0"/>
    </xf>
    <xf numFmtId="0" fontId="30" fillId="2" borderId="0" xfId="2" applyFont="1" applyFill="1" applyBorder="1" applyAlignment="1">
      <alignment horizontal="right" vertical="center"/>
    </xf>
    <xf numFmtId="0" fontId="16" fillId="2" borderId="11" xfId="2" applyFont="1" applyFill="1" applyBorder="1" applyAlignment="1" applyProtection="1">
      <alignment horizontal="left" vertical="center"/>
      <protection locked="0"/>
    </xf>
    <xf numFmtId="164" fontId="12" fillId="2" borderId="2" xfId="2" applyNumberFormat="1" applyFont="1" applyFill="1" applyBorder="1" applyAlignment="1" applyProtection="1">
      <alignment vertical="center"/>
      <protection locked="0"/>
    </xf>
    <xf numFmtId="0" fontId="30" fillId="0" borderId="2" xfId="2" applyFont="1" applyBorder="1" applyAlignment="1">
      <alignment vertical="center"/>
    </xf>
    <xf numFmtId="164" fontId="33" fillId="2" borderId="2" xfId="2" applyNumberFormat="1" applyFont="1" applyFill="1" applyBorder="1" applyAlignment="1" applyProtection="1">
      <alignment vertical="center"/>
      <protection locked="0"/>
    </xf>
    <xf numFmtId="0" fontId="34" fillId="2" borderId="0" xfId="2" applyFont="1" applyFill="1" applyBorder="1" applyAlignment="1" applyProtection="1">
      <alignment vertical="center"/>
      <protection locked="0"/>
    </xf>
    <xf numFmtId="0" fontId="31" fillId="2" borderId="2" xfId="2" applyNumberFormat="1" applyFont="1" applyFill="1" applyBorder="1" applyAlignment="1" applyProtection="1">
      <alignment vertical="center"/>
      <protection locked="0"/>
    </xf>
    <xf numFmtId="0" fontId="30" fillId="2" borderId="12" xfId="2" applyFont="1" applyFill="1" applyBorder="1" applyAlignment="1">
      <alignment vertical="center"/>
    </xf>
    <xf numFmtId="0" fontId="30" fillId="2" borderId="0" xfId="2" applyFont="1" applyFill="1" applyAlignment="1">
      <alignment vertical="center"/>
    </xf>
    <xf numFmtId="0" fontId="30" fillId="0" borderId="0" xfId="2" applyFont="1" applyAlignment="1">
      <alignment vertical="center"/>
    </xf>
    <xf numFmtId="0" fontId="16" fillId="0" borderId="2" xfId="2" applyFont="1" applyBorder="1" applyAlignment="1">
      <alignment vertical="center"/>
    </xf>
    <xf numFmtId="0" fontId="0" fillId="0" borderId="2" xfId="0" applyBorder="1" applyAlignment="1">
      <alignment wrapText="1"/>
    </xf>
    <xf numFmtId="10" fontId="0" fillId="0" borderId="2" xfId="0" applyNumberFormat="1" applyBorder="1"/>
    <xf numFmtId="0" fontId="0" fillId="0" borderId="2" xfId="0" applyBorder="1" applyAlignment="1">
      <alignment vertical="center" wrapText="1"/>
    </xf>
    <xf numFmtId="10" fontId="35" fillId="0" borderId="2" xfId="0" applyNumberFormat="1" applyFont="1" applyBorder="1"/>
    <xf numFmtId="0" fontId="23" fillId="12" borderId="16" xfId="2" applyFont="1" applyFill="1" applyBorder="1" applyAlignment="1">
      <alignment wrapText="1"/>
    </xf>
    <xf numFmtId="164" fontId="7" fillId="2" borderId="8" xfId="2" applyNumberFormat="1" applyFont="1" applyFill="1" applyBorder="1" applyAlignment="1" applyProtection="1">
      <alignment horizontal="center" vertical="center"/>
      <protection locked="0"/>
    </xf>
    <xf numFmtId="0" fontId="3" fillId="2" borderId="0" xfId="2" applyFont="1" applyFill="1" applyAlignment="1">
      <alignment horizontal="left" vertical="center"/>
    </xf>
    <xf numFmtId="0" fontId="20" fillId="0" borderId="2" xfId="2" applyBorder="1" applyAlignment="1">
      <alignment horizontal="right"/>
    </xf>
    <xf numFmtId="1" fontId="10" fillId="0" borderId="2" xfId="2" applyNumberFormat="1" applyFont="1" applyBorder="1" applyAlignment="1">
      <alignment vertical="center"/>
    </xf>
    <xf numFmtId="9" fontId="20" fillId="0" borderId="0" xfId="6" applyFont="1"/>
    <xf numFmtId="0" fontId="23" fillId="12" borderId="5" xfId="2" applyFont="1" applyFill="1" applyBorder="1" applyAlignment="1">
      <alignment horizontal="center" vertical="center" wrapText="1"/>
    </xf>
    <xf numFmtId="166" fontId="20" fillId="0" borderId="5" xfId="2" applyNumberFormat="1" applyBorder="1"/>
    <xf numFmtId="166" fontId="3" fillId="0" borderId="0" xfId="2" applyNumberFormat="1" applyFont="1" applyFill="1" applyBorder="1" applyAlignment="1">
      <alignment horizontal="center" vertical="center"/>
    </xf>
    <xf numFmtId="166" fontId="20" fillId="0" borderId="0" xfId="2" applyNumberFormat="1" applyBorder="1"/>
    <xf numFmtId="172" fontId="20" fillId="0" borderId="0" xfId="2" applyNumberFormat="1" applyBorder="1"/>
    <xf numFmtId="0" fontId="23" fillId="2" borderId="0" xfId="2" applyFont="1" applyFill="1" applyBorder="1" applyAlignment="1">
      <alignment horizontal="center" vertical="center" wrapText="1"/>
    </xf>
    <xf numFmtId="0" fontId="20" fillId="2" borderId="0" xfId="2" applyFill="1" applyBorder="1"/>
    <xf numFmtId="43" fontId="23" fillId="12" borderId="34" xfId="2" applyNumberFormat="1" applyFont="1" applyFill="1" applyBorder="1"/>
    <xf numFmtId="174" fontId="20" fillId="0" borderId="2" xfId="2" applyNumberFormat="1" applyBorder="1"/>
    <xf numFmtId="10" fontId="0" fillId="0" borderId="2" xfId="6" applyNumberFormat="1" applyFont="1" applyBorder="1"/>
    <xf numFmtId="0" fontId="20" fillId="2" borderId="0" xfId="2" applyFill="1" applyAlignment="1">
      <alignment horizontal="center"/>
    </xf>
    <xf numFmtId="0" fontId="20" fillId="2" borderId="0" xfId="2" applyFill="1" applyAlignment="1">
      <alignment horizontal="left" vertical="center" wrapText="1"/>
    </xf>
    <xf numFmtId="0" fontId="20" fillId="2" borderId="0" xfId="2" applyFill="1" applyAlignment="1">
      <alignment horizontal="left" wrapText="1"/>
    </xf>
    <xf numFmtId="0" fontId="21" fillId="2" borderId="18" xfId="2" applyFont="1" applyFill="1" applyBorder="1" applyAlignment="1">
      <alignment horizontal="center" vertical="center" wrapText="1"/>
    </xf>
    <xf numFmtId="0" fontId="21" fillId="2" borderId="19" xfId="2" applyFont="1" applyFill="1" applyBorder="1" applyAlignment="1">
      <alignment horizontal="center" vertical="center" wrapText="1"/>
    </xf>
    <xf numFmtId="0" fontId="21" fillId="2" borderId="20" xfId="2" applyFont="1" applyFill="1" applyBorder="1" applyAlignment="1">
      <alignment horizontal="center" vertical="center" wrapText="1"/>
    </xf>
    <xf numFmtId="0" fontId="21" fillId="2" borderId="21" xfId="2" applyFont="1" applyFill="1" applyBorder="1" applyAlignment="1">
      <alignment horizontal="center" vertical="center" wrapText="1"/>
    </xf>
    <xf numFmtId="0" fontId="21" fillId="2" borderId="0" xfId="2" applyFont="1" applyFill="1" applyBorder="1" applyAlignment="1">
      <alignment horizontal="center" vertical="center" wrapText="1"/>
    </xf>
    <xf numFmtId="0" fontId="21" fillId="2" borderId="22" xfId="2" applyFont="1" applyFill="1" applyBorder="1" applyAlignment="1">
      <alignment horizontal="center" vertical="center" wrapText="1"/>
    </xf>
    <xf numFmtId="0" fontId="21" fillId="2" borderId="23" xfId="2" applyFont="1" applyFill="1" applyBorder="1" applyAlignment="1">
      <alignment horizontal="center" vertical="center" wrapText="1"/>
    </xf>
    <xf numFmtId="0" fontId="21" fillId="2" borderId="24" xfId="2" applyFont="1" applyFill="1" applyBorder="1" applyAlignment="1">
      <alignment horizontal="center" vertical="center" wrapText="1"/>
    </xf>
    <xf numFmtId="0" fontId="21" fillId="2" borderId="25" xfId="2" applyFont="1" applyFill="1" applyBorder="1" applyAlignment="1">
      <alignment horizontal="center" vertical="center" wrapText="1"/>
    </xf>
    <xf numFmtId="0" fontId="25" fillId="2" borderId="29" xfId="2" applyFont="1" applyFill="1" applyBorder="1" applyAlignment="1">
      <alignment horizontal="center" vertical="center" textRotation="255" wrapText="1"/>
    </xf>
    <xf numFmtId="0" fontId="25" fillId="2" borderId="30" xfId="2" applyFont="1" applyFill="1" applyBorder="1" applyAlignment="1">
      <alignment horizontal="center" vertical="center" textRotation="255" wrapText="1"/>
    </xf>
    <xf numFmtId="0" fontId="25" fillId="2" borderId="31" xfId="2" applyFont="1" applyFill="1" applyBorder="1" applyAlignment="1">
      <alignment horizontal="center" vertical="center" textRotation="255" wrapText="1"/>
    </xf>
    <xf numFmtId="0" fontId="27" fillId="5" borderId="5" xfId="2" applyFont="1" applyFill="1" applyBorder="1" applyAlignment="1" applyProtection="1">
      <alignment horizontal="left" vertical="center" wrapText="1"/>
      <protection locked="0"/>
    </xf>
    <xf numFmtId="0" fontId="27" fillId="5" borderId="8" xfId="2" applyFont="1" applyFill="1" applyBorder="1" applyAlignment="1" applyProtection="1">
      <alignment horizontal="left" vertical="center" wrapText="1"/>
      <protection locked="0"/>
    </xf>
    <xf numFmtId="0" fontId="27" fillId="5" borderId="4" xfId="2" applyFont="1" applyFill="1" applyBorder="1" applyAlignment="1" applyProtection="1">
      <alignment horizontal="left" vertical="center" wrapText="1"/>
      <protection locked="0"/>
    </xf>
    <xf numFmtId="0" fontId="12" fillId="2" borderId="2" xfId="2" applyFont="1" applyFill="1" applyBorder="1" applyAlignment="1" applyProtection="1">
      <alignment horizontal="left" vertical="center" wrapText="1"/>
      <protection locked="0"/>
    </xf>
    <xf numFmtId="0" fontId="2" fillId="3" borderId="5" xfId="2" applyFont="1" applyFill="1" applyBorder="1" applyAlignment="1">
      <alignment horizontal="center" vertical="center" wrapText="1"/>
    </xf>
    <xf numFmtId="0" fontId="2" fillId="3" borderId="8"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4" fillId="2" borderId="0" xfId="2" applyFont="1" applyFill="1" applyBorder="1" applyAlignment="1">
      <alignment horizontal="center" vertical="center"/>
    </xf>
    <xf numFmtId="0" fontId="4" fillId="2" borderId="6" xfId="2" applyFont="1" applyFill="1" applyBorder="1" applyAlignment="1">
      <alignment horizontal="center" vertical="center"/>
    </xf>
    <xf numFmtId="0" fontId="3" fillId="2" borderId="9" xfId="2" applyFont="1" applyFill="1" applyBorder="1" applyAlignment="1" applyProtection="1">
      <alignment horizontal="center" vertical="center"/>
      <protection locked="0"/>
    </xf>
    <xf numFmtId="0" fontId="3" fillId="2" borderId="3" xfId="2" applyFont="1" applyFill="1" applyBorder="1" applyAlignment="1" applyProtection="1">
      <alignment horizontal="center" vertical="center"/>
      <protection locked="0"/>
    </xf>
    <xf numFmtId="164" fontId="7" fillId="2" borderId="5" xfId="2" applyNumberFormat="1" applyFont="1" applyFill="1" applyBorder="1" applyAlignment="1" applyProtection="1">
      <alignment horizontal="center" vertical="center"/>
      <protection locked="0"/>
    </xf>
    <xf numFmtId="164" fontId="7" fillId="2" borderId="8" xfId="2" applyNumberFormat="1" applyFont="1" applyFill="1" applyBorder="1" applyAlignment="1" applyProtection="1">
      <alignment horizontal="center" vertical="center"/>
      <protection locked="0"/>
    </xf>
    <xf numFmtId="164" fontId="7" fillId="2" borderId="4" xfId="2" applyNumberFormat="1" applyFont="1" applyFill="1" applyBorder="1" applyAlignment="1" applyProtection="1">
      <alignment horizontal="center" vertical="center"/>
      <protection locked="0"/>
    </xf>
    <xf numFmtId="164" fontId="40" fillId="2" borderId="5" xfId="2" applyNumberFormat="1" applyFont="1" applyFill="1" applyBorder="1" applyAlignment="1" applyProtection="1">
      <alignment horizontal="center" vertical="center"/>
      <protection locked="0"/>
    </xf>
    <xf numFmtId="164" fontId="40" fillId="2" borderId="8" xfId="2" applyNumberFormat="1" applyFont="1" applyFill="1" applyBorder="1" applyAlignment="1" applyProtection="1">
      <alignment horizontal="center" vertical="center"/>
      <protection locked="0"/>
    </xf>
    <xf numFmtId="164" fontId="40" fillId="2" borderId="4" xfId="2" applyNumberFormat="1" applyFont="1" applyFill="1" applyBorder="1" applyAlignment="1" applyProtection="1">
      <alignment horizontal="center" vertical="center"/>
      <protection locked="0"/>
    </xf>
    <xf numFmtId="0" fontId="2" fillId="4" borderId="2" xfId="2" applyFont="1" applyFill="1" applyBorder="1" applyAlignment="1" applyProtection="1">
      <alignment horizontal="center" vertical="center" wrapText="1"/>
      <protection locked="0"/>
    </xf>
    <xf numFmtId="0" fontId="27" fillId="5" borderId="9" xfId="2" applyFont="1" applyFill="1" applyBorder="1" applyAlignment="1" applyProtection="1">
      <alignment horizontal="left" vertical="center" wrapText="1"/>
      <protection locked="0"/>
    </xf>
    <xf numFmtId="0" fontId="27" fillId="5" borderId="3" xfId="2" applyFont="1" applyFill="1" applyBorder="1" applyAlignment="1" applyProtection="1">
      <alignment horizontal="left" vertical="center" wrapText="1"/>
      <protection locked="0"/>
    </xf>
    <xf numFmtId="0" fontId="27" fillId="5" borderId="10" xfId="2" applyFont="1" applyFill="1" applyBorder="1" applyAlignment="1" applyProtection="1">
      <alignment horizontal="left" vertical="center" wrapText="1"/>
      <protection locked="0"/>
    </xf>
    <xf numFmtId="0" fontId="27" fillId="5" borderId="13" xfId="2" applyFont="1" applyFill="1" applyBorder="1" applyAlignment="1" applyProtection="1">
      <alignment horizontal="left" vertical="center" wrapText="1"/>
      <protection locked="0"/>
    </xf>
    <xf numFmtId="0" fontId="27" fillId="5" borderId="6" xfId="2" applyFont="1" applyFill="1" applyBorder="1" applyAlignment="1" applyProtection="1">
      <alignment horizontal="left" vertical="center" wrapText="1"/>
      <protection locked="0"/>
    </xf>
    <xf numFmtId="0" fontId="27" fillId="5" borderId="7" xfId="2" applyFont="1" applyFill="1" applyBorder="1" applyAlignment="1" applyProtection="1">
      <alignment horizontal="left" vertical="center" wrapText="1"/>
      <protection locked="0"/>
    </xf>
    <xf numFmtId="0" fontId="16" fillId="5" borderId="2" xfId="2" applyFont="1" applyFill="1" applyBorder="1" applyAlignment="1" applyProtection="1">
      <alignment horizontal="center" vertical="center" wrapText="1"/>
      <protection locked="0"/>
    </xf>
    <xf numFmtId="0" fontId="12" fillId="2" borderId="5" xfId="2" applyFont="1" applyFill="1" applyBorder="1" applyAlignment="1" applyProtection="1">
      <alignment horizontal="left" vertical="center" wrapText="1"/>
      <protection locked="0"/>
    </xf>
    <xf numFmtId="0" fontId="12" fillId="2" borderId="8" xfId="2" applyFont="1" applyFill="1" applyBorder="1" applyAlignment="1" applyProtection="1">
      <alignment horizontal="left" vertical="center" wrapText="1"/>
      <protection locked="0"/>
    </xf>
    <xf numFmtId="0" fontId="12" fillId="2" borderId="4" xfId="2" applyFont="1" applyFill="1" applyBorder="1" applyAlignment="1" applyProtection="1">
      <alignment horizontal="left" vertical="center" wrapText="1"/>
      <protection locked="0"/>
    </xf>
    <xf numFmtId="0" fontId="16" fillId="5" borderId="5" xfId="2" applyFont="1" applyFill="1" applyBorder="1" applyAlignment="1" applyProtection="1">
      <alignment horizontal="center" vertical="center" wrapText="1"/>
      <protection locked="0"/>
    </xf>
    <xf numFmtId="0" fontId="16" fillId="5" borderId="8" xfId="2" applyFont="1" applyFill="1" applyBorder="1" applyAlignment="1" applyProtection="1">
      <alignment horizontal="center" vertical="center" wrapText="1"/>
      <protection locked="0"/>
    </xf>
    <xf numFmtId="0" fontId="16" fillId="5" borderId="4" xfId="2" applyFont="1" applyFill="1" applyBorder="1" applyAlignment="1" applyProtection="1">
      <alignment horizontal="center" vertical="center" wrapText="1"/>
      <protection locked="0"/>
    </xf>
    <xf numFmtId="0" fontId="9" fillId="2" borderId="5" xfId="2" applyFont="1" applyFill="1" applyBorder="1" applyAlignment="1" applyProtection="1">
      <alignment horizontal="left" vertical="center" wrapText="1"/>
      <protection locked="0"/>
    </xf>
    <xf numFmtId="0" fontId="9" fillId="2" borderId="8" xfId="2" applyFont="1" applyFill="1" applyBorder="1" applyAlignment="1" applyProtection="1">
      <alignment horizontal="left" vertical="center" wrapText="1"/>
      <protection locked="0"/>
    </xf>
    <xf numFmtId="0" fontId="9" fillId="2" borderId="4" xfId="2" applyFont="1" applyFill="1" applyBorder="1" applyAlignment="1" applyProtection="1">
      <alignment horizontal="left" vertical="center" wrapText="1"/>
      <protection locked="0"/>
    </xf>
    <xf numFmtId="3" fontId="12" fillId="2" borderId="5" xfId="2" applyNumberFormat="1" applyFont="1" applyFill="1" applyBorder="1" applyAlignment="1" applyProtection="1">
      <alignment horizontal="left" vertical="center" wrapText="1"/>
      <protection locked="0"/>
    </xf>
    <xf numFmtId="0" fontId="12" fillId="2" borderId="2" xfId="2" applyFont="1" applyFill="1" applyBorder="1" applyAlignment="1" applyProtection="1">
      <alignment vertical="center" wrapText="1"/>
      <protection locked="0"/>
    </xf>
    <xf numFmtId="0" fontId="13" fillId="2" borderId="2" xfId="2" applyFont="1" applyFill="1" applyBorder="1" applyAlignment="1" applyProtection="1">
      <alignment horizontal="center" vertical="center" wrapText="1"/>
      <protection locked="0"/>
    </xf>
    <xf numFmtId="0" fontId="13" fillId="2" borderId="5" xfId="2" applyFont="1" applyFill="1" applyBorder="1" applyAlignment="1" applyProtection="1">
      <alignment horizontal="left" vertical="center" wrapText="1"/>
      <protection locked="0"/>
    </xf>
    <xf numFmtId="0" fontId="13" fillId="2" borderId="8" xfId="2" applyFont="1" applyFill="1" applyBorder="1" applyAlignment="1" applyProtection="1">
      <alignment horizontal="left" vertical="center" wrapText="1"/>
      <protection locked="0"/>
    </xf>
    <xf numFmtId="0" fontId="13" fillId="2" borderId="4" xfId="2" applyFont="1" applyFill="1" applyBorder="1" applyAlignment="1" applyProtection="1">
      <alignment horizontal="left" vertical="center" wrapText="1"/>
      <protection locked="0"/>
    </xf>
    <xf numFmtId="0" fontId="12" fillId="2" borderId="2" xfId="2" applyNumberFormat="1" applyFont="1" applyFill="1" applyBorder="1" applyAlignment="1" applyProtection="1">
      <alignment horizontal="left" vertical="center" wrapText="1"/>
      <protection locked="0"/>
    </xf>
    <xf numFmtId="0" fontId="27" fillId="5" borderId="5" xfId="2" applyFont="1" applyFill="1" applyBorder="1" applyAlignment="1" applyProtection="1">
      <alignment horizontal="left" vertical="center"/>
      <protection locked="0"/>
    </xf>
    <xf numFmtId="0" fontId="27" fillId="5" borderId="8" xfId="2" applyFont="1" applyFill="1" applyBorder="1" applyAlignment="1" applyProtection="1">
      <alignment horizontal="left" vertical="center"/>
      <protection locked="0"/>
    </xf>
    <xf numFmtId="0" fontId="27" fillId="5" borderId="4" xfId="2" applyFont="1" applyFill="1" applyBorder="1" applyAlignment="1" applyProtection="1">
      <alignment horizontal="left" vertical="center"/>
      <protection locked="0"/>
    </xf>
    <xf numFmtId="0" fontId="13" fillId="2" borderId="2" xfId="2" applyFont="1" applyFill="1" applyBorder="1" applyAlignment="1" applyProtection="1">
      <alignment horizontal="left" vertical="center" wrapText="1"/>
      <protection locked="0"/>
    </xf>
    <xf numFmtId="0" fontId="12" fillId="2" borderId="13" xfId="2" applyFont="1" applyFill="1" applyBorder="1" applyAlignment="1" applyProtection="1">
      <alignment horizontal="left" vertical="center" wrapText="1"/>
      <protection locked="0"/>
    </xf>
    <xf numFmtId="0" fontId="12" fillId="2" borderId="6" xfId="2" applyFont="1" applyFill="1" applyBorder="1" applyAlignment="1" applyProtection="1">
      <alignment horizontal="left" vertical="center" wrapText="1"/>
      <protection locked="0"/>
    </xf>
    <xf numFmtId="0" fontId="12" fillId="2" borderId="7" xfId="2" applyFont="1" applyFill="1" applyBorder="1" applyAlignment="1" applyProtection="1">
      <alignment horizontal="left" vertical="center" wrapText="1"/>
      <protection locked="0"/>
    </xf>
    <xf numFmtId="166" fontId="12" fillId="2" borderId="2" xfId="3" applyNumberFormat="1" applyFont="1" applyFill="1" applyBorder="1" applyAlignment="1" applyProtection="1">
      <alignment horizontal="left" vertical="center" wrapText="1"/>
      <protection locked="0"/>
    </xf>
    <xf numFmtId="166" fontId="12" fillId="2" borderId="5" xfId="3" applyNumberFormat="1" applyFont="1" applyFill="1" applyBorder="1" applyAlignment="1" applyProtection="1">
      <alignment horizontal="left" vertical="center" wrapText="1"/>
      <protection locked="0"/>
    </xf>
    <xf numFmtId="166" fontId="12" fillId="2" borderId="8" xfId="3" applyNumberFormat="1" applyFont="1" applyFill="1" applyBorder="1" applyAlignment="1" applyProtection="1">
      <alignment horizontal="left" vertical="center" wrapText="1"/>
      <protection locked="0"/>
    </xf>
    <xf numFmtId="166" fontId="12" fillId="2" borderId="4" xfId="3" applyNumberFormat="1" applyFont="1" applyFill="1" applyBorder="1" applyAlignment="1" applyProtection="1">
      <alignment horizontal="left" vertical="center" wrapText="1"/>
      <protection locked="0"/>
    </xf>
    <xf numFmtId="0" fontId="14" fillId="5" borderId="2" xfId="2" applyFont="1" applyFill="1" applyBorder="1" applyAlignment="1" applyProtection="1">
      <alignment horizontal="center" vertical="center" wrapText="1"/>
      <protection locked="0"/>
    </xf>
    <xf numFmtId="0" fontId="32" fillId="2" borderId="2" xfId="2" applyFont="1" applyFill="1" applyBorder="1" applyAlignment="1" applyProtection="1">
      <alignment horizontal="left" vertical="center" wrapText="1"/>
      <protection locked="0"/>
    </xf>
    <xf numFmtId="0" fontId="32" fillId="2" borderId="5" xfId="2" applyFont="1" applyFill="1" applyBorder="1" applyAlignment="1" applyProtection="1">
      <alignment horizontal="left" vertical="center" wrapText="1"/>
      <protection locked="0"/>
    </xf>
    <xf numFmtId="0" fontId="32" fillId="2" borderId="8" xfId="2" applyFont="1" applyFill="1" applyBorder="1" applyAlignment="1" applyProtection="1">
      <alignment horizontal="left" vertical="center" wrapText="1"/>
      <protection locked="0"/>
    </xf>
    <xf numFmtId="0" fontId="32" fillId="2" borderId="4" xfId="2" applyFont="1" applyFill="1" applyBorder="1" applyAlignment="1" applyProtection="1">
      <alignment horizontal="left" vertical="center" wrapText="1"/>
      <protection locked="0"/>
    </xf>
    <xf numFmtId="0" fontId="12" fillId="2" borderId="2" xfId="2" applyFont="1" applyFill="1" applyBorder="1" applyAlignment="1" applyProtection="1">
      <alignment horizontal="center" vertical="center" wrapText="1"/>
      <protection locked="0"/>
    </xf>
    <xf numFmtId="0" fontId="12" fillId="2" borderId="2" xfId="2" quotePrefix="1" applyFont="1" applyFill="1" applyBorder="1" applyAlignment="1" applyProtection="1">
      <alignment horizontal="left" vertical="center" wrapText="1"/>
      <protection locked="0"/>
    </xf>
    <xf numFmtId="0" fontId="12" fillId="2" borderId="5" xfId="2" quotePrefix="1" applyFont="1" applyFill="1" applyBorder="1" applyAlignment="1" applyProtection="1">
      <alignment horizontal="left" vertical="center" wrapText="1"/>
      <protection locked="0"/>
    </xf>
    <xf numFmtId="0" fontId="12" fillId="2" borderId="8" xfId="2" quotePrefix="1" applyFont="1" applyFill="1" applyBorder="1" applyAlignment="1" applyProtection="1">
      <alignment horizontal="left" vertical="center" wrapText="1"/>
      <protection locked="0"/>
    </xf>
    <xf numFmtId="0" fontId="12" fillId="2" borderId="4" xfId="2" quotePrefix="1" applyFont="1" applyFill="1" applyBorder="1" applyAlignment="1" applyProtection="1">
      <alignment horizontal="left" vertical="center" wrapText="1"/>
      <protection locked="0"/>
    </xf>
    <xf numFmtId="0" fontId="2" fillId="6" borderId="5" xfId="2" applyFont="1" applyFill="1" applyBorder="1" applyAlignment="1">
      <alignment horizontal="center" vertical="center" wrapText="1"/>
    </xf>
    <xf numFmtId="0" fontId="2" fillId="6" borderId="8" xfId="2" applyFont="1" applyFill="1" applyBorder="1" applyAlignment="1">
      <alignment horizontal="center" vertical="center" wrapText="1"/>
    </xf>
    <xf numFmtId="0" fontId="2" fillId="6" borderId="4" xfId="2" applyFont="1" applyFill="1" applyBorder="1" applyAlignment="1">
      <alignment horizontal="center" vertical="center" wrapText="1"/>
    </xf>
    <xf numFmtId="0" fontId="4" fillId="2" borderId="9" xfId="2" applyFont="1" applyFill="1" applyBorder="1" applyAlignment="1">
      <alignment horizontal="center" vertical="center"/>
    </xf>
    <xf numFmtId="0" fontId="4" fillId="2" borderId="3" xfId="2" applyFont="1" applyFill="1" applyBorder="1" applyAlignment="1">
      <alignment horizontal="center" vertical="center"/>
    </xf>
    <xf numFmtId="0" fontId="3" fillId="2" borderId="11" xfId="2" applyFont="1" applyFill="1" applyBorder="1" applyAlignment="1" applyProtection="1">
      <alignment horizontal="center" vertical="center"/>
      <protection locked="0"/>
    </xf>
    <xf numFmtId="0" fontId="3" fillId="2" borderId="0" xfId="2" applyFont="1" applyFill="1" applyBorder="1" applyAlignment="1" applyProtection="1">
      <alignment horizontal="center" vertical="center"/>
      <protection locked="0"/>
    </xf>
    <xf numFmtId="0" fontId="11" fillId="7" borderId="5" xfId="2" applyFont="1" applyFill="1" applyBorder="1" applyAlignment="1" applyProtection="1">
      <alignment horizontal="left" vertical="center" wrapText="1"/>
      <protection locked="0"/>
    </xf>
    <xf numFmtId="0" fontId="11" fillId="7" borderId="8" xfId="2" applyFont="1" applyFill="1" applyBorder="1" applyAlignment="1" applyProtection="1">
      <alignment horizontal="left" vertical="center" wrapText="1"/>
      <protection locked="0"/>
    </xf>
    <xf numFmtId="0" fontId="11" fillId="7" borderId="4" xfId="2" applyFont="1" applyFill="1" applyBorder="1" applyAlignment="1" applyProtection="1">
      <alignment horizontal="left" vertical="center" wrapText="1"/>
      <protection locked="0"/>
    </xf>
    <xf numFmtId="0" fontId="18" fillId="2" borderId="5" xfId="2" applyFont="1" applyFill="1" applyBorder="1" applyAlignment="1" applyProtection="1">
      <alignment horizontal="left" vertical="center" wrapText="1"/>
      <protection locked="0"/>
    </xf>
    <xf numFmtId="0" fontId="18" fillId="2" borderId="8" xfId="2" applyFont="1" applyFill="1" applyBorder="1" applyAlignment="1" applyProtection="1">
      <alignment horizontal="left" vertical="center" wrapText="1"/>
      <protection locked="0"/>
    </xf>
    <xf numFmtId="0" fontId="18" fillId="2" borderId="4" xfId="2" applyFont="1" applyFill="1" applyBorder="1" applyAlignment="1" applyProtection="1">
      <alignment horizontal="left" vertical="center" wrapText="1"/>
      <protection locked="0"/>
    </xf>
    <xf numFmtId="0" fontId="11" fillId="7" borderId="9" xfId="2" applyFont="1" applyFill="1" applyBorder="1" applyAlignment="1" applyProtection="1">
      <alignment horizontal="left" vertical="center" wrapText="1"/>
      <protection locked="0"/>
    </xf>
    <xf numFmtId="0" fontId="11" fillId="7" borderId="3" xfId="2" applyFont="1" applyFill="1" applyBorder="1" applyAlignment="1" applyProtection="1">
      <alignment horizontal="left" vertical="center" wrapText="1"/>
      <protection locked="0"/>
    </xf>
    <xf numFmtId="0" fontId="11" fillId="7" borderId="10" xfId="2" applyFont="1" applyFill="1" applyBorder="1" applyAlignment="1" applyProtection="1">
      <alignment horizontal="left" vertical="center" wrapText="1"/>
      <protection locked="0"/>
    </xf>
    <xf numFmtId="0" fontId="11" fillId="7" borderId="13" xfId="2" applyFont="1" applyFill="1" applyBorder="1" applyAlignment="1" applyProtection="1">
      <alignment horizontal="left" vertical="center" wrapText="1"/>
      <protection locked="0"/>
    </xf>
    <xf numFmtId="0" fontId="11" fillId="7" borderId="6" xfId="2" applyFont="1" applyFill="1" applyBorder="1" applyAlignment="1" applyProtection="1">
      <alignment horizontal="left" vertical="center" wrapText="1"/>
      <protection locked="0"/>
    </xf>
    <xf numFmtId="0" fontId="11" fillId="7" borderId="7" xfId="2" applyFont="1" applyFill="1" applyBorder="1" applyAlignment="1" applyProtection="1">
      <alignment horizontal="left" vertical="center" wrapText="1"/>
      <protection locked="0"/>
    </xf>
    <xf numFmtId="0" fontId="14" fillId="7" borderId="2" xfId="2" applyFont="1" applyFill="1" applyBorder="1" applyAlignment="1" applyProtection="1">
      <alignment horizontal="center" vertical="center" wrapText="1"/>
      <protection locked="0"/>
    </xf>
    <xf numFmtId="0" fontId="14" fillId="7" borderId="5" xfId="2" applyFont="1" applyFill="1" applyBorder="1" applyAlignment="1" applyProtection="1">
      <alignment horizontal="center" vertical="center" wrapText="1"/>
      <protection locked="0"/>
    </xf>
    <xf numFmtId="0" fontId="14" fillId="7" borderId="8" xfId="2" applyFont="1" applyFill="1" applyBorder="1" applyAlignment="1" applyProtection="1">
      <alignment horizontal="center" vertical="center" wrapText="1"/>
      <protection locked="0"/>
    </xf>
    <xf numFmtId="0" fontId="14" fillId="7" borderId="4" xfId="2" applyFont="1" applyFill="1" applyBorder="1" applyAlignment="1" applyProtection="1">
      <alignment horizontal="center" vertical="center" wrapText="1"/>
      <protection locked="0"/>
    </xf>
    <xf numFmtId="0" fontId="12" fillId="2" borderId="5" xfId="2" applyFont="1" applyFill="1" applyBorder="1" applyAlignment="1" applyProtection="1">
      <alignment horizontal="left" vertical="top" wrapText="1"/>
      <protection locked="0"/>
    </xf>
    <xf numFmtId="0" fontId="12" fillId="2" borderId="8" xfId="2" applyFont="1" applyFill="1" applyBorder="1" applyAlignment="1" applyProtection="1">
      <alignment horizontal="left" vertical="top" wrapText="1"/>
      <protection locked="0"/>
    </xf>
    <xf numFmtId="0" fontId="12" fillId="2" borderId="4" xfId="2" applyFont="1" applyFill="1" applyBorder="1" applyAlignment="1" applyProtection="1">
      <alignment horizontal="left" vertical="top" wrapText="1"/>
      <protection locked="0"/>
    </xf>
    <xf numFmtId="0" fontId="18" fillId="2" borderId="5" xfId="2" applyFont="1" applyFill="1" applyBorder="1" applyAlignment="1" applyProtection="1">
      <alignment horizontal="left" vertical="top" wrapText="1"/>
      <protection locked="0"/>
    </xf>
    <xf numFmtId="0" fontId="18" fillId="2" borderId="8" xfId="2" applyFont="1" applyFill="1" applyBorder="1" applyAlignment="1" applyProtection="1">
      <alignment horizontal="left" vertical="top" wrapText="1"/>
      <protection locked="0"/>
    </xf>
    <xf numFmtId="0" fontId="18" fillId="2" borderId="4" xfId="2" applyFont="1" applyFill="1" applyBorder="1" applyAlignment="1" applyProtection="1">
      <alignment horizontal="left" vertical="top" wrapText="1"/>
      <protection locked="0"/>
    </xf>
    <xf numFmtId="165" fontId="18" fillId="2" borderId="2" xfId="1" applyNumberFormat="1" applyFont="1" applyFill="1" applyBorder="1" applyAlignment="1" applyProtection="1">
      <alignment horizontal="left" vertical="center" wrapText="1"/>
      <protection locked="0"/>
    </xf>
    <xf numFmtId="0" fontId="2" fillId="7" borderId="1" xfId="2" applyFont="1" applyFill="1" applyBorder="1" applyAlignment="1" applyProtection="1">
      <alignment horizontal="center" vertical="center" wrapText="1"/>
      <protection locked="0"/>
    </xf>
    <xf numFmtId="2" fontId="18" fillId="2" borderId="5" xfId="1" applyNumberFormat="1" applyFont="1" applyFill="1" applyBorder="1" applyAlignment="1" applyProtection="1">
      <alignment horizontal="left" vertical="center" wrapText="1"/>
      <protection locked="0"/>
    </xf>
    <xf numFmtId="2" fontId="18" fillId="2" borderId="8" xfId="1" applyNumberFormat="1" applyFont="1" applyFill="1" applyBorder="1" applyAlignment="1" applyProtection="1">
      <alignment horizontal="left" vertical="center" wrapText="1"/>
      <protection locked="0"/>
    </xf>
    <xf numFmtId="2" fontId="18" fillId="2" borderId="4" xfId="1" applyNumberFormat="1" applyFont="1" applyFill="1" applyBorder="1" applyAlignment="1" applyProtection="1">
      <alignment horizontal="left" vertical="center" wrapText="1"/>
      <protection locked="0"/>
    </xf>
    <xf numFmtId="0" fontId="12" fillId="2" borderId="5" xfId="2" applyFont="1" applyFill="1" applyBorder="1" applyAlignment="1" applyProtection="1">
      <alignment horizontal="center" vertical="center" wrapText="1"/>
      <protection locked="0"/>
    </xf>
    <xf numFmtId="0" fontId="12" fillId="2" borderId="8" xfId="2" applyFont="1" applyFill="1" applyBorder="1" applyAlignment="1" applyProtection="1">
      <alignment horizontal="center" vertical="center" wrapText="1"/>
      <protection locked="0"/>
    </xf>
    <xf numFmtId="0" fontId="12" fillId="2" borderId="4" xfId="2" applyFont="1" applyFill="1" applyBorder="1" applyAlignment="1" applyProtection="1">
      <alignment horizontal="center" vertical="center" wrapText="1"/>
      <protection locked="0"/>
    </xf>
    <xf numFmtId="166" fontId="12" fillId="2" borderId="5" xfId="3" applyNumberFormat="1" applyFont="1" applyFill="1" applyBorder="1" applyAlignment="1" applyProtection="1">
      <alignment horizontal="center" vertical="center" wrapText="1"/>
      <protection locked="0"/>
    </xf>
    <xf numFmtId="166" fontId="12" fillId="2" borderId="4" xfId="3" applyNumberFormat="1" applyFont="1" applyFill="1" applyBorder="1" applyAlignment="1" applyProtection="1">
      <alignment horizontal="center" vertical="center" wrapText="1"/>
      <protection locked="0"/>
    </xf>
    <xf numFmtId="166" fontId="12" fillId="2" borderId="8" xfId="3" applyNumberFormat="1" applyFont="1" applyFill="1" applyBorder="1" applyAlignment="1" applyProtection="1">
      <alignment horizontal="center" vertical="center" wrapText="1"/>
      <protection locked="0"/>
    </xf>
    <xf numFmtId="2" fontId="12" fillId="2" borderId="2" xfId="1" applyNumberFormat="1" applyFont="1" applyFill="1" applyBorder="1" applyAlignment="1" applyProtection="1">
      <alignment horizontal="left" vertical="center" wrapText="1"/>
      <protection locked="0"/>
    </xf>
    <xf numFmtId="0" fontId="3" fillId="0" borderId="2" xfId="2" applyFont="1" applyBorder="1" applyAlignment="1">
      <alignment horizontal="center" vertical="center"/>
    </xf>
    <xf numFmtId="0" fontId="30" fillId="0" borderId="2" xfId="2" applyFont="1" applyBorder="1" applyAlignment="1">
      <alignment horizontal="center" vertical="center"/>
    </xf>
    <xf numFmtId="0" fontId="18" fillId="2" borderId="2" xfId="2" applyFont="1" applyFill="1" applyBorder="1" applyAlignment="1" applyProtection="1">
      <alignment horizontal="left" vertical="center" wrapText="1"/>
      <protection locked="0"/>
    </xf>
    <xf numFmtId="0" fontId="11" fillId="7" borderId="5" xfId="2" applyFont="1" applyFill="1" applyBorder="1" applyAlignment="1" applyProtection="1">
      <alignment horizontal="center" vertical="center" wrapText="1"/>
      <protection locked="0"/>
    </xf>
    <xf numFmtId="0" fontId="11" fillId="7" borderId="8" xfId="2" applyFont="1" applyFill="1" applyBorder="1" applyAlignment="1" applyProtection="1">
      <alignment horizontal="center" vertical="center" wrapText="1"/>
      <protection locked="0"/>
    </xf>
    <xf numFmtId="0" fontId="11" fillId="7" borderId="4" xfId="2" applyFont="1" applyFill="1" applyBorder="1" applyAlignment="1" applyProtection="1">
      <alignment horizontal="center" vertical="center" wrapText="1"/>
      <protection locked="0"/>
    </xf>
    <xf numFmtId="0" fontId="11" fillId="7" borderId="9" xfId="2" applyFont="1" applyFill="1" applyBorder="1" applyAlignment="1" applyProtection="1">
      <alignment horizontal="center" vertical="center" wrapText="1"/>
      <protection locked="0"/>
    </xf>
    <xf numFmtId="0" fontId="11" fillId="7" borderId="3" xfId="2" applyFont="1" applyFill="1" applyBorder="1" applyAlignment="1" applyProtection="1">
      <alignment horizontal="center" vertical="center" wrapText="1"/>
      <protection locked="0"/>
    </xf>
    <xf numFmtId="0" fontId="11" fillId="7" borderId="10" xfId="2" applyFont="1" applyFill="1" applyBorder="1" applyAlignment="1" applyProtection="1">
      <alignment horizontal="center" vertical="center" wrapText="1"/>
      <protection locked="0"/>
    </xf>
    <xf numFmtId="0" fontId="11" fillId="7" borderId="13" xfId="2" applyFont="1" applyFill="1" applyBorder="1" applyAlignment="1" applyProtection="1">
      <alignment horizontal="center" vertical="center" wrapText="1"/>
      <protection locked="0"/>
    </xf>
    <xf numFmtId="0" fontId="11" fillId="7" borderId="6" xfId="2" applyFont="1" applyFill="1" applyBorder="1" applyAlignment="1" applyProtection="1">
      <alignment horizontal="center" vertical="center" wrapText="1"/>
      <protection locked="0"/>
    </xf>
    <xf numFmtId="0" fontId="11" fillId="7" borderId="7" xfId="2" applyFont="1" applyFill="1" applyBorder="1" applyAlignment="1" applyProtection="1">
      <alignment horizontal="center" vertical="center" wrapText="1"/>
      <protection locked="0"/>
    </xf>
    <xf numFmtId="0" fontId="2" fillId="6" borderId="11" xfId="2" applyFont="1" applyFill="1" applyBorder="1" applyAlignment="1">
      <alignment horizontal="center" vertical="center" wrapText="1"/>
    </xf>
    <xf numFmtId="0" fontId="2" fillId="6" borderId="0" xfId="2" applyFont="1" applyFill="1" applyBorder="1" applyAlignment="1">
      <alignment horizontal="center" vertical="center" wrapText="1"/>
    </xf>
    <xf numFmtId="0" fontId="2" fillId="7" borderId="5" xfId="2" applyFont="1" applyFill="1" applyBorder="1" applyAlignment="1" applyProtection="1">
      <alignment horizontal="center" vertical="center" wrapText="1"/>
      <protection locked="0"/>
    </xf>
    <xf numFmtId="0" fontId="2" fillId="7" borderId="8" xfId="2" applyFont="1" applyFill="1" applyBorder="1" applyAlignment="1" applyProtection="1">
      <alignment horizontal="center" vertical="center" wrapText="1"/>
      <protection locked="0"/>
    </xf>
    <xf numFmtId="0" fontId="2" fillId="7" borderId="4" xfId="2" applyFont="1" applyFill="1" applyBorder="1" applyAlignment="1" applyProtection="1">
      <alignment horizontal="center" vertical="center" wrapText="1"/>
      <protection locked="0"/>
    </xf>
    <xf numFmtId="165" fontId="12" fillId="2" borderId="5" xfId="1" applyNumberFormat="1" applyFont="1" applyFill="1" applyBorder="1" applyAlignment="1" applyProtection="1">
      <alignment horizontal="left" vertical="center" wrapText="1"/>
      <protection locked="0"/>
    </xf>
    <xf numFmtId="165" fontId="12" fillId="2" borderId="8" xfId="1" applyNumberFormat="1" applyFont="1" applyFill="1" applyBorder="1" applyAlignment="1" applyProtection="1">
      <alignment horizontal="left" vertical="center" wrapText="1"/>
      <protection locked="0"/>
    </xf>
    <xf numFmtId="165" fontId="12" fillId="2" borderId="4" xfId="1" applyNumberFormat="1" applyFont="1" applyFill="1" applyBorder="1" applyAlignment="1" applyProtection="1">
      <alignment horizontal="left" vertical="center" wrapText="1"/>
      <protection locked="0"/>
    </xf>
    <xf numFmtId="0" fontId="4" fillId="2" borderId="11" xfId="2" applyFont="1" applyFill="1" applyBorder="1" applyAlignment="1">
      <alignment horizontal="center" vertical="center"/>
    </xf>
    <xf numFmtId="0" fontId="18" fillId="2" borderId="5"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4" xfId="0" applyFont="1" applyFill="1" applyBorder="1" applyAlignment="1" applyProtection="1">
      <alignment horizontal="left" vertical="center" wrapText="1"/>
      <protection locked="0"/>
    </xf>
    <xf numFmtId="165" fontId="18" fillId="2" borderId="2" xfId="5" applyNumberFormat="1" applyFont="1" applyFill="1" applyBorder="1" applyAlignment="1" applyProtection="1">
      <alignment horizontal="left" vertical="center" wrapText="1"/>
      <protection locked="0"/>
    </xf>
    <xf numFmtId="2" fontId="18" fillId="2" borderId="5" xfId="5" applyNumberFormat="1" applyFont="1" applyFill="1" applyBorder="1" applyAlignment="1" applyProtection="1">
      <alignment horizontal="left" vertical="center" wrapText="1"/>
      <protection locked="0"/>
    </xf>
    <xf numFmtId="2" fontId="18" fillId="2" borderId="8" xfId="5" applyNumberFormat="1" applyFont="1" applyFill="1" applyBorder="1" applyAlignment="1" applyProtection="1">
      <alignment horizontal="left" vertical="center" wrapText="1"/>
      <protection locked="0"/>
    </xf>
    <xf numFmtId="2" fontId="18" fillId="2" borderId="4" xfId="5" applyNumberFormat="1" applyFont="1" applyFill="1" applyBorder="1" applyAlignment="1" applyProtection="1">
      <alignment horizontal="left" vertical="center" wrapText="1"/>
      <protection locked="0"/>
    </xf>
    <xf numFmtId="0" fontId="14" fillId="7" borderId="5" xfId="0" applyFont="1" applyFill="1" applyBorder="1" applyAlignment="1" applyProtection="1">
      <alignment horizontal="center" vertical="center" wrapText="1"/>
      <protection locked="0"/>
    </xf>
    <xf numFmtId="0" fontId="14" fillId="7" borderId="8" xfId="0" applyFont="1" applyFill="1" applyBorder="1" applyAlignment="1" applyProtection="1">
      <alignment horizontal="center" vertical="center" wrapText="1"/>
      <protection locked="0"/>
    </xf>
    <xf numFmtId="0" fontId="14" fillId="7" borderId="4" xfId="0" applyFont="1" applyFill="1" applyBorder="1" applyAlignment="1" applyProtection="1">
      <alignment horizontal="center" vertical="center" wrapText="1"/>
      <protection locked="0"/>
    </xf>
    <xf numFmtId="0" fontId="18" fillId="0" borderId="5" xfId="0" applyFont="1" applyFill="1" applyBorder="1" applyAlignment="1" applyProtection="1">
      <alignment horizontal="left" vertical="center" wrapText="1"/>
      <protection locked="0"/>
    </xf>
    <xf numFmtId="0" fontId="18" fillId="0" borderId="8" xfId="0" applyFont="1" applyFill="1" applyBorder="1" applyAlignment="1" applyProtection="1">
      <alignment horizontal="left" vertical="center" wrapText="1"/>
      <protection locked="0"/>
    </xf>
    <xf numFmtId="0" fontId="18" fillId="0" borderId="4" xfId="0" applyFont="1" applyFill="1" applyBorder="1" applyAlignment="1" applyProtection="1">
      <alignment horizontal="left" vertical="center" wrapText="1"/>
      <protection locked="0"/>
    </xf>
    <xf numFmtId="0" fontId="14" fillId="7" borderId="2" xfId="0" applyFont="1" applyFill="1" applyBorder="1" applyAlignment="1" applyProtection="1">
      <alignment horizontal="center" vertical="center" wrapText="1"/>
      <protection locked="0"/>
    </xf>
    <xf numFmtId="0" fontId="18" fillId="2" borderId="2" xfId="0" applyFont="1" applyFill="1" applyBorder="1" applyAlignment="1" applyProtection="1">
      <alignment vertical="center" wrapText="1"/>
      <protection locked="0"/>
    </xf>
    <xf numFmtId="0" fontId="18" fillId="2" borderId="5" xfId="0" applyFont="1" applyFill="1" applyBorder="1" applyAlignment="1" applyProtection="1">
      <alignment horizontal="left" vertical="top" wrapText="1"/>
      <protection locked="0"/>
    </xf>
    <xf numFmtId="0" fontId="18" fillId="2" borderId="8" xfId="0" applyFont="1" applyFill="1" applyBorder="1" applyAlignment="1" applyProtection="1">
      <alignment horizontal="left" vertical="top" wrapText="1"/>
      <protection locked="0"/>
    </xf>
    <xf numFmtId="0" fontId="18" fillId="2" borderId="4" xfId="0" applyFont="1" applyFill="1" applyBorder="1" applyAlignment="1" applyProtection="1">
      <alignment horizontal="left" vertical="top" wrapText="1"/>
      <protection locked="0"/>
    </xf>
    <xf numFmtId="0" fontId="18" fillId="2" borderId="2" xfId="0" applyFont="1" applyFill="1" applyBorder="1" applyAlignment="1" applyProtection="1">
      <alignment horizontal="left" vertical="center" wrapText="1"/>
      <protection locked="0"/>
    </xf>
    <xf numFmtId="0" fontId="41" fillId="3" borderId="5" xfId="2" applyFont="1" applyFill="1" applyBorder="1" applyAlignment="1">
      <alignment horizontal="center" vertical="center" wrapText="1"/>
    </xf>
    <xf numFmtId="0" fontId="41" fillId="3" borderId="8" xfId="2" applyFont="1" applyFill="1" applyBorder="1" applyAlignment="1">
      <alignment horizontal="center" vertical="center" wrapText="1"/>
    </xf>
    <xf numFmtId="0" fontId="41" fillId="3" borderId="4" xfId="2" applyFont="1" applyFill="1" applyBorder="1" applyAlignment="1">
      <alignment horizontal="center" vertical="center" wrapText="1"/>
    </xf>
    <xf numFmtId="0" fontId="42" fillId="2" borderId="0" xfId="2" applyFont="1" applyFill="1" applyBorder="1" applyAlignment="1">
      <alignment horizontal="center" vertical="center"/>
    </xf>
    <xf numFmtId="0" fontId="42" fillId="2" borderId="6" xfId="2" applyFont="1" applyFill="1" applyBorder="1" applyAlignment="1">
      <alignment horizontal="center" vertical="center"/>
    </xf>
    <xf numFmtId="0" fontId="30" fillId="2" borderId="9" xfId="2" applyFont="1" applyFill="1" applyBorder="1" applyAlignment="1" applyProtection="1">
      <alignment horizontal="center" vertical="center"/>
      <protection locked="0"/>
    </xf>
    <xf numFmtId="0" fontId="30" fillId="2" borderId="3" xfId="2" applyFont="1" applyFill="1" applyBorder="1" applyAlignment="1" applyProtection="1">
      <alignment horizontal="center" vertical="center"/>
      <protection locked="0"/>
    </xf>
    <xf numFmtId="0" fontId="30" fillId="2" borderId="3" xfId="2" applyFont="1" applyFill="1" applyBorder="1" applyAlignment="1" applyProtection="1">
      <alignment vertical="center"/>
      <protection locked="0"/>
    </xf>
    <xf numFmtId="0" fontId="30" fillId="2" borderId="10" xfId="2" applyFont="1" applyFill="1" applyBorder="1" applyAlignment="1" applyProtection="1">
      <alignment vertical="center"/>
      <protection locked="0"/>
    </xf>
    <xf numFmtId="1" fontId="31" fillId="2" borderId="2" xfId="2" applyNumberFormat="1" applyFont="1" applyFill="1" applyBorder="1" applyAlignment="1" applyProtection="1">
      <alignment vertical="center"/>
      <protection locked="0"/>
    </xf>
    <xf numFmtId="0" fontId="30" fillId="2" borderId="12" xfId="2" applyFont="1" applyFill="1" applyBorder="1" applyAlignment="1" applyProtection="1">
      <alignment vertical="center"/>
      <protection locked="0"/>
    </xf>
    <xf numFmtId="164" fontId="31" fillId="2" borderId="6" xfId="2" applyNumberFormat="1" applyFont="1" applyFill="1" applyBorder="1" applyAlignment="1" applyProtection="1">
      <alignment horizontal="center" vertical="center"/>
      <protection locked="0"/>
    </xf>
    <xf numFmtId="0" fontId="30" fillId="2" borderId="0" xfId="2" applyFont="1" applyFill="1" applyBorder="1" applyAlignment="1" applyProtection="1">
      <alignment vertical="center"/>
      <protection locked="0"/>
    </xf>
    <xf numFmtId="164" fontId="31" fillId="2" borderId="5" xfId="2" applyNumberFormat="1" applyFont="1" applyFill="1" applyBorder="1" applyAlignment="1" applyProtection="1">
      <alignment horizontal="center" vertical="center"/>
      <protection locked="0"/>
    </xf>
    <xf numFmtId="164" fontId="31" fillId="2" borderId="8" xfId="2" applyNumberFormat="1" applyFont="1" applyFill="1" applyBorder="1" applyAlignment="1" applyProtection="1">
      <alignment horizontal="center" vertical="center"/>
      <protection locked="0"/>
    </xf>
    <xf numFmtId="164" fontId="31" fillId="2" borderId="4" xfId="2" applyNumberFormat="1" applyFont="1" applyFill="1" applyBorder="1" applyAlignment="1" applyProtection="1">
      <alignment horizontal="center" vertical="center"/>
      <protection locked="0"/>
    </xf>
    <xf numFmtId="164" fontId="31" fillId="2" borderId="8" xfId="2" applyNumberFormat="1" applyFont="1" applyFill="1" applyBorder="1" applyAlignment="1" applyProtection="1">
      <alignment horizontal="center" vertical="center"/>
      <protection locked="0"/>
    </xf>
    <xf numFmtId="0" fontId="31" fillId="2" borderId="0" xfId="2" applyFont="1" applyFill="1" applyBorder="1" applyAlignment="1" applyProtection="1">
      <alignment vertical="center"/>
      <protection locked="0"/>
    </xf>
    <xf numFmtId="164" fontId="31" fillId="2" borderId="12" xfId="2" applyNumberFormat="1" applyFont="1" applyFill="1" applyBorder="1" applyAlignment="1" applyProtection="1">
      <alignment vertical="center"/>
      <protection locked="0"/>
    </xf>
    <xf numFmtId="0" fontId="30" fillId="2" borderId="13" xfId="2" applyFont="1" applyFill="1" applyBorder="1" applyAlignment="1" applyProtection="1">
      <alignment vertical="center"/>
      <protection locked="0"/>
    </xf>
    <xf numFmtId="0" fontId="31" fillId="2" borderId="6" xfId="2" applyFont="1" applyFill="1" applyBorder="1" applyAlignment="1" applyProtection="1">
      <alignment vertical="center"/>
      <protection locked="0"/>
    </xf>
    <xf numFmtId="0" fontId="30" fillId="2" borderId="6" xfId="2" applyFont="1" applyFill="1" applyBorder="1" applyAlignment="1" applyProtection="1">
      <alignment vertical="center"/>
      <protection locked="0"/>
    </xf>
    <xf numFmtId="0" fontId="31" fillId="2" borderId="6" xfId="2" applyFont="1" applyFill="1" applyBorder="1" applyAlignment="1" applyProtection="1">
      <alignment horizontal="left" vertical="center"/>
      <protection locked="0"/>
    </xf>
    <xf numFmtId="0" fontId="30" fillId="2" borderId="7" xfId="2" applyFont="1" applyFill="1" applyBorder="1" applyAlignment="1" applyProtection="1">
      <alignment vertical="center"/>
      <protection locked="0"/>
    </xf>
    <xf numFmtId="0" fontId="41" fillId="4" borderId="2" xfId="2" applyFont="1" applyFill="1" applyBorder="1" applyAlignment="1" applyProtection="1">
      <alignment horizontal="center" vertical="center" wrapText="1"/>
      <protection locked="0"/>
    </xf>
    <xf numFmtId="0" fontId="16" fillId="2" borderId="0" xfId="2" applyFont="1" applyFill="1" applyAlignment="1">
      <alignment vertical="center"/>
    </xf>
    <xf numFmtId="0" fontId="30" fillId="2" borderId="0" xfId="2" applyFont="1" applyFill="1" applyAlignment="1">
      <alignment vertical="center" wrapText="1"/>
    </xf>
  </cellXfs>
  <cellStyles count="7">
    <cellStyle name="Currency 2" xfId="1"/>
    <cellStyle name="Currency 2 6" xfId="5"/>
    <cellStyle name="Millares 2" xfId="3"/>
    <cellStyle name="Normal" xfId="0" builtinId="0"/>
    <cellStyle name="Normal 2" xfId="2"/>
    <cellStyle name="Porcentaje" xfId="6" builtinId="5"/>
    <cellStyle name="Porcentaje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externalLink" Target="externalLinks/externalLink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5.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hyperlink" Target="#'Medida 13'!A1"/><Relationship Id="rId13" Type="http://schemas.openxmlformats.org/officeDocument/2006/relationships/hyperlink" Target="#'Medida 6'!A1"/><Relationship Id="rId18" Type="http://schemas.openxmlformats.org/officeDocument/2006/relationships/hyperlink" Target="#'Medida 12'!A1"/><Relationship Id="rId3" Type="http://schemas.openxmlformats.org/officeDocument/2006/relationships/hyperlink" Target="#'Medida 1'!A1"/><Relationship Id="rId21" Type="http://schemas.openxmlformats.org/officeDocument/2006/relationships/hyperlink" Target="#'Medida 10'!A1"/><Relationship Id="rId7" Type="http://schemas.openxmlformats.org/officeDocument/2006/relationships/hyperlink" Target="#'Medida 5'!A1"/><Relationship Id="rId12" Type="http://schemas.openxmlformats.org/officeDocument/2006/relationships/image" Target="../media/image2.png"/><Relationship Id="rId17" Type="http://schemas.openxmlformats.org/officeDocument/2006/relationships/hyperlink" Target="#'Medida 11'!A1"/><Relationship Id="rId2" Type="http://schemas.openxmlformats.org/officeDocument/2006/relationships/image" Target="../media/image1.gif"/><Relationship Id="rId16" Type="http://schemas.openxmlformats.org/officeDocument/2006/relationships/hyperlink" Target="#'Medida 18'!A1"/><Relationship Id="rId20" Type="http://schemas.openxmlformats.org/officeDocument/2006/relationships/hyperlink" Target="#'Medida 16'!A1"/><Relationship Id="rId1" Type="http://schemas.openxmlformats.org/officeDocument/2006/relationships/hyperlink" Target="#'Medida 19'!A1"/><Relationship Id="rId6" Type="http://schemas.openxmlformats.org/officeDocument/2006/relationships/hyperlink" Target="#'Medida 4'!A1"/><Relationship Id="rId11" Type="http://schemas.openxmlformats.org/officeDocument/2006/relationships/hyperlink" Target="#'Medida 9'!A1"/><Relationship Id="rId5" Type="http://schemas.openxmlformats.org/officeDocument/2006/relationships/hyperlink" Target="#'Medida 3'!A1"/><Relationship Id="rId15" Type="http://schemas.openxmlformats.org/officeDocument/2006/relationships/hyperlink" Target="#'Medida 17'!A1"/><Relationship Id="rId10" Type="http://schemas.openxmlformats.org/officeDocument/2006/relationships/hyperlink" Target="#'Medida 8'!A1"/><Relationship Id="rId19" Type="http://schemas.openxmlformats.org/officeDocument/2006/relationships/hyperlink" Target="#'Medida 15'!A1"/><Relationship Id="rId4" Type="http://schemas.openxmlformats.org/officeDocument/2006/relationships/hyperlink" Target="#'Medida 2'!A1"/><Relationship Id="rId9" Type="http://schemas.openxmlformats.org/officeDocument/2006/relationships/hyperlink" Target="#'Medida 14'!A1"/><Relationship Id="rId14" Type="http://schemas.openxmlformats.org/officeDocument/2006/relationships/hyperlink" Target="#'Medida 7'!A1"/></Relationships>
</file>

<file path=xl/drawings/_rels/drawing10.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gif"/><Relationship Id="rId1" Type="http://schemas.openxmlformats.org/officeDocument/2006/relationships/hyperlink" Target="#PORTADA!A1"/></Relationships>
</file>

<file path=xl/drawings/_rels/drawing11.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1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13.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14.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15.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16.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17.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18.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19.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20.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21.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3.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4.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5.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6.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7.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8.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_rels/drawing9.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PORTADA!A1"/></Relationships>
</file>

<file path=xl/drawings/drawing1.xml><?xml version="1.0" encoding="utf-8"?>
<xdr:wsDr xmlns:xdr="http://schemas.openxmlformats.org/drawingml/2006/spreadsheetDrawing" xmlns:a="http://schemas.openxmlformats.org/drawingml/2006/main">
  <xdr:twoCellAnchor editAs="oneCell">
    <xdr:from>
      <xdr:col>6</xdr:col>
      <xdr:colOff>769620</xdr:colOff>
      <xdr:row>10</xdr:row>
      <xdr:rowOff>670560</xdr:rowOff>
    </xdr:from>
    <xdr:to>
      <xdr:col>6</xdr:col>
      <xdr:colOff>1093470</xdr:colOff>
      <xdr:row>10</xdr:row>
      <xdr:rowOff>1028017</xdr:rowOff>
    </xdr:to>
    <xdr:pic>
      <xdr:nvPicPr>
        <xdr:cNvPr id="35" name="3 Imagen" descr="Resultado de imagen para i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15400" y="348234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605790</xdr:colOff>
      <xdr:row>10</xdr:row>
      <xdr:rowOff>707438</xdr:rowOff>
    </xdr:from>
    <xdr:to>
      <xdr:col>3</xdr:col>
      <xdr:colOff>929640</xdr:colOff>
      <xdr:row>10</xdr:row>
      <xdr:rowOff>1064895</xdr:rowOff>
    </xdr:to>
    <xdr:pic>
      <xdr:nvPicPr>
        <xdr:cNvPr id="3" name="3 Imagen" descr="Resultado de imagen para ir gif">
          <a:hlinkClick xmlns:r="http://schemas.openxmlformats.org/officeDocument/2006/relationships" r:id="rId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67990" y="3519218"/>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617220</xdr:colOff>
      <xdr:row>11</xdr:row>
      <xdr:rowOff>624840</xdr:rowOff>
    </xdr:from>
    <xdr:to>
      <xdr:col>3</xdr:col>
      <xdr:colOff>941070</xdr:colOff>
      <xdr:row>11</xdr:row>
      <xdr:rowOff>982297</xdr:rowOff>
    </xdr:to>
    <xdr:pic>
      <xdr:nvPicPr>
        <xdr:cNvPr id="26" name="3 Imagen" descr="Resultado de imagen para ir gif">
          <a:hlinkClick xmlns:r="http://schemas.openxmlformats.org/officeDocument/2006/relationships" r:id="rId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79420" y="445008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586740</xdr:colOff>
      <xdr:row>12</xdr:row>
      <xdr:rowOff>571500</xdr:rowOff>
    </xdr:from>
    <xdr:to>
      <xdr:col>3</xdr:col>
      <xdr:colOff>910590</xdr:colOff>
      <xdr:row>12</xdr:row>
      <xdr:rowOff>928957</xdr:rowOff>
    </xdr:to>
    <xdr:pic>
      <xdr:nvPicPr>
        <xdr:cNvPr id="27" name="3 Imagen" descr="Resultado de imagen para ir gif">
          <a:hlinkClick xmlns:r="http://schemas.openxmlformats.org/officeDocument/2006/relationships" r:id="rId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48940" y="541020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579120</xdr:colOff>
      <xdr:row>13</xdr:row>
      <xdr:rowOff>594360</xdr:rowOff>
    </xdr:from>
    <xdr:to>
      <xdr:col>3</xdr:col>
      <xdr:colOff>902970</xdr:colOff>
      <xdr:row>13</xdr:row>
      <xdr:rowOff>951817</xdr:rowOff>
    </xdr:to>
    <xdr:pic>
      <xdr:nvPicPr>
        <xdr:cNvPr id="28" name="3 Imagen" descr="Resultado de imagen para ir gif">
          <a:hlinkClick xmlns:r="http://schemas.openxmlformats.org/officeDocument/2006/relationships" r:id="rId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941320" y="644652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640080</xdr:colOff>
      <xdr:row>10</xdr:row>
      <xdr:rowOff>716280</xdr:rowOff>
    </xdr:from>
    <xdr:to>
      <xdr:col>4</xdr:col>
      <xdr:colOff>963930</xdr:colOff>
      <xdr:row>10</xdr:row>
      <xdr:rowOff>1073737</xdr:rowOff>
    </xdr:to>
    <xdr:pic>
      <xdr:nvPicPr>
        <xdr:cNvPr id="30" name="3 Imagen" descr="Resultado de imagen para ir gif">
          <a:hlinkClick xmlns:r="http://schemas.openxmlformats.org/officeDocument/2006/relationships" r:id="rId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62500" y="352806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640080</xdr:colOff>
      <xdr:row>11</xdr:row>
      <xdr:rowOff>601980</xdr:rowOff>
    </xdr:from>
    <xdr:to>
      <xdr:col>4</xdr:col>
      <xdr:colOff>963930</xdr:colOff>
      <xdr:row>11</xdr:row>
      <xdr:rowOff>959437</xdr:rowOff>
    </xdr:to>
    <xdr:pic>
      <xdr:nvPicPr>
        <xdr:cNvPr id="31" name="3 Imagen" descr="Resultado de imagen para ir gif">
          <a:hlinkClick xmlns:r="http://schemas.openxmlformats.org/officeDocument/2006/relationships" r:id="rId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62500" y="458724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647700</xdr:colOff>
      <xdr:row>12</xdr:row>
      <xdr:rowOff>594360</xdr:rowOff>
    </xdr:from>
    <xdr:to>
      <xdr:col>4</xdr:col>
      <xdr:colOff>971550</xdr:colOff>
      <xdr:row>12</xdr:row>
      <xdr:rowOff>951817</xdr:rowOff>
    </xdr:to>
    <xdr:pic>
      <xdr:nvPicPr>
        <xdr:cNvPr id="32" name="3 Imagen" descr="Resultado de imagen para ir gif">
          <a:hlinkClick xmlns:r="http://schemas.openxmlformats.org/officeDocument/2006/relationships" r:id="rId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70120" y="559308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853440</xdr:colOff>
      <xdr:row>10</xdr:row>
      <xdr:rowOff>716280</xdr:rowOff>
    </xdr:from>
    <xdr:to>
      <xdr:col>5</xdr:col>
      <xdr:colOff>1177290</xdr:colOff>
      <xdr:row>10</xdr:row>
      <xdr:rowOff>1073737</xdr:rowOff>
    </xdr:to>
    <xdr:pic>
      <xdr:nvPicPr>
        <xdr:cNvPr id="33" name="3 Imagen" descr="Resultado de imagen para ir gif">
          <a:hlinkClick xmlns:r="http://schemas.openxmlformats.org/officeDocument/2006/relationships" r:id="rId1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64680" y="352806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845820</xdr:colOff>
      <xdr:row>11</xdr:row>
      <xdr:rowOff>624840</xdr:rowOff>
    </xdr:from>
    <xdr:to>
      <xdr:col>5</xdr:col>
      <xdr:colOff>1169670</xdr:colOff>
      <xdr:row>11</xdr:row>
      <xdr:rowOff>982297</xdr:rowOff>
    </xdr:to>
    <xdr:pic>
      <xdr:nvPicPr>
        <xdr:cNvPr id="34" name="3 Imagen" descr="Resultado de imagen para ir gif">
          <a:hlinkClick xmlns:r="http://schemas.openxmlformats.org/officeDocument/2006/relationships" r:id="rId1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57060" y="461010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xdr:col>
      <xdr:colOff>1242776</xdr:colOff>
      <xdr:row>8</xdr:row>
      <xdr:rowOff>144780</xdr:rowOff>
    </xdr:to>
    <xdr:pic>
      <xdr:nvPicPr>
        <xdr:cNvPr id="24" name="Imagen 23" descr="Resultado de imagen para quindio"/>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0" y="0"/>
          <a:ext cx="1539956" cy="17449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533400</xdr:colOff>
      <xdr:row>14</xdr:row>
      <xdr:rowOff>563880</xdr:rowOff>
    </xdr:from>
    <xdr:to>
      <xdr:col>3</xdr:col>
      <xdr:colOff>857250</xdr:colOff>
      <xdr:row>14</xdr:row>
      <xdr:rowOff>921337</xdr:rowOff>
    </xdr:to>
    <xdr:pic>
      <xdr:nvPicPr>
        <xdr:cNvPr id="25" name="3 Imagen" descr="Resultado de imagen para ir gif">
          <a:hlinkClick xmlns:r="http://schemas.openxmlformats.org/officeDocument/2006/relationships" r:id="rId13"/>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95600" y="758952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533400</xdr:colOff>
      <xdr:row>15</xdr:row>
      <xdr:rowOff>579120</xdr:rowOff>
    </xdr:from>
    <xdr:to>
      <xdr:col>3</xdr:col>
      <xdr:colOff>857250</xdr:colOff>
      <xdr:row>15</xdr:row>
      <xdr:rowOff>936577</xdr:rowOff>
    </xdr:to>
    <xdr:pic>
      <xdr:nvPicPr>
        <xdr:cNvPr id="36" name="3 Imagen" descr="Resultado de imagen para ir gif">
          <a:hlinkClick xmlns:r="http://schemas.openxmlformats.org/officeDocument/2006/relationships" r:id="rId14"/>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95600" y="861822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609600</xdr:colOff>
      <xdr:row>13</xdr:row>
      <xdr:rowOff>594360</xdr:rowOff>
    </xdr:from>
    <xdr:to>
      <xdr:col>4</xdr:col>
      <xdr:colOff>933450</xdr:colOff>
      <xdr:row>13</xdr:row>
      <xdr:rowOff>951817</xdr:rowOff>
    </xdr:to>
    <xdr:pic>
      <xdr:nvPicPr>
        <xdr:cNvPr id="20" name="3 Imagen" descr="Resultado de imagen para ir gif">
          <a:hlinkClick xmlns:r="http://schemas.openxmlformats.org/officeDocument/2006/relationships" r:id="rId15"/>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2020" y="660654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533400</xdr:colOff>
      <xdr:row>16</xdr:row>
      <xdr:rowOff>556260</xdr:rowOff>
    </xdr:from>
    <xdr:to>
      <xdr:col>3</xdr:col>
      <xdr:colOff>857250</xdr:colOff>
      <xdr:row>16</xdr:row>
      <xdr:rowOff>913717</xdr:rowOff>
    </xdr:to>
    <xdr:pic>
      <xdr:nvPicPr>
        <xdr:cNvPr id="21" name="3 Imagen" descr="Resultado de imagen para ir gif">
          <a:hlinkClick xmlns:r="http://schemas.openxmlformats.org/officeDocument/2006/relationships" r:id="rId16"/>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95600" y="960882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815340</xdr:colOff>
      <xdr:row>13</xdr:row>
      <xdr:rowOff>609600</xdr:rowOff>
    </xdr:from>
    <xdr:to>
      <xdr:col>5</xdr:col>
      <xdr:colOff>1139190</xdr:colOff>
      <xdr:row>13</xdr:row>
      <xdr:rowOff>967057</xdr:rowOff>
    </xdr:to>
    <xdr:pic>
      <xdr:nvPicPr>
        <xdr:cNvPr id="22" name="3 Imagen" descr="Resultado de imagen para ir gif">
          <a:hlinkClick xmlns:r="http://schemas.openxmlformats.org/officeDocument/2006/relationships" r:id="rId17"/>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26580" y="662178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792480</xdr:colOff>
      <xdr:row>14</xdr:row>
      <xdr:rowOff>609600</xdr:rowOff>
    </xdr:from>
    <xdr:to>
      <xdr:col>5</xdr:col>
      <xdr:colOff>1116330</xdr:colOff>
      <xdr:row>14</xdr:row>
      <xdr:rowOff>967057</xdr:rowOff>
    </xdr:to>
    <xdr:pic>
      <xdr:nvPicPr>
        <xdr:cNvPr id="23" name="3 Imagen" descr="Resultado de imagen para ir gif">
          <a:hlinkClick xmlns:r="http://schemas.openxmlformats.org/officeDocument/2006/relationships" r:id="rId18"/>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03720" y="763524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769620</xdr:colOff>
      <xdr:row>15</xdr:row>
      <xdr:rowOff>617220</xdr:rowOff>
    </xdr:from>
    <xdr:to>
      <xdr:col>5</xdr:col>
      <xdr:colOff>1093470</xdr:colOff>
      <xdr:row>15</xdr:row>
      <xdr:rowOff>974677</xdr:rowOff>
    </xdr:to>
    <xdr:pic>
      <xdr:nvPicPr>
        <xdr:cNvPr id="37" name="3 Imagen" descr="Resultado de imagen para ir gif">
          <a:hlinkClick xmlns:r="http://schemas.openxmlformats.org/officeDocument/2006/relationships" r:id="rId19"/>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80860" y="865632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800100</xdr:colOff>
      <xdr:row>16</xdr:row>
      <xdr:rowOff>586740</xdr:rowOff>
    </xdr:from>
    <xdr:to>
      <xdr:col>5</xdr:col>
      <xdr:colOff>1123950</xdr:colOff>
      <xdr:row>16</xdr:row>
      <xdr:rowOff>944197</xdr:rowOff>
    </xdr:to>
    <xdr:pic>
      <xdr:nvPicPr>
        <xdr:cNvPr id="38" name="3 Imagen" descr="Resultado de imagen para ir gif">
          <a:hlinkClick xmlns:r="http://schemas.openxmlformats.org/officeDocument/2006/relationships" r:id="rId20"/>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11340" y="963930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868680</xdr:colOff>
      <xdr:row>12</xdr:row>
      <xdr:rowOff>640080</xdr:rowOff>
    </xdr:from>
    <xdr:to>
      <xdr:col>5</xdr:col>
      <xdr:colOff>1192530</xdr:colOff>
      <xdr:row>12</xdr:row>
      <xdr:rowOff>997537</xdr:rowOff>
    </xdr:to>
    <xdr:pic>
      <xdr:nvPicPr>
        <xdr:cNvPr id="39" name="3 Imagen" descr="Resultado de imagen para ir gif">
          <a:hlinkClick xmlns:r="http://schemas.openxmlformats.org/officeDocument/2006/relationships" r:id="rId2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79920" y="5638800"/>
          <a:ext cx="323850" cy="3574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13</xdr:col>
      <xdr:colOff>0</xdr:colOff>
      <xdr:row>0</xdr:row>
      <xdr:rowOff>0</xdr:rowOff>
    </xdr:from>
    <xdr:to>
      <xdr:col>13</xdr:col>
      <xdr:colOff>1429778</xdr:colOff>
      <xdr:row>6</xdr:row>
      <xdr:rowOff>42229</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34800"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409575</xdr:colOff>
      <xdr:row>28</xdr:row>
      <xdr:rowOff>57150</xdr:rowOff>
    </xdr:from>
    <xdr:to>
      <xdr:col>9</xdr:col>
      <xdr:colOff>533400</xdr:colOff>
      <xdr:row>28</xdr:row>
      <xdr:rowOff>1733550</xdr:rowOff>
    </xdr:to>
    <xdr:pic>
      <xdr:nvPicPr>
        <xdr:cNvPr id="7" name="Imagen 6"/>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91150" y="14658975"/>
          <a:ext cx="2838450" cy="1676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592458</xdr:colOff>
      <xdr:row>6</xdr:row>
      <xdr:rowOff>53115</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42867"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594151</xdr:colOff>
      <xdr:row>6</xdr:row>
      <xdr:rowOff>45495</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42020"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618916</xdr:colOff>
      <xdr:row>6</xdr:row>
      <xdr:rowOff>34065</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249025"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13</xdr:col>
      <xdr:colOff>0</xdr:colOff>
      <xdr:row>0</xdr:row>
      <xdr:rowOff>0</xdr:rowOff>
    </xdr:from>
    <xdr:to>
      <xdr:col>14</xdr:col>
      <xdr:colOff>598505</xdr:colOff>
      <xdr:row>6</xdr:row>
      <xdr:rowOff>42229</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02143"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594151</xdr:colOff>
      <xdr:row>6</xdr:row>
      <xdr:rowOff>45495</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92940"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594151</xdr:colOff>
      <xdr:row>6</xdr:row>
      <xdr:rowOff>45495</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42020"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620277</xdr:colOff>
      <xdr:row>6</xdr:row>
      <xdr:rowOff>53115</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3029"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618916</xdr:colOff>
      <xdr:row>6</xdr:row>
      <xdr:rowOff>34065</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96550"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596056</xdr:colOff>
      <xdr:row>6</xdr:row>
      <xdr:rowOff>23482</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49840" y="0"/>
          <a:ext cx="1449496" cy="1405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593227</xdr:colOff>
      <xdr:row>6</xdr:row>
      <xdr:rowOff>31563</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074400" y="0"/>
          <a:ext cx="1448360" cy="14031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618916</xdr:colOff>
      <xdr:row>6</xdr:row>
      <xdr:rowOff>34065</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500360" y="0"/>
          <a:ext cx="1449496" cy="14056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12</xdr:col>
      <xdr:colOff>1432870</xdr:colOff>
      <xdr:row>6</xdr:row>
      <xdr:rowOff>34065</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239375" y="0"/>
          <a:ext cx="1428541" cy="13770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595944</xdr:colOff>
      <xdr:row>6</xdr:row>
      <xdr:rowOff>33131</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660529"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590341</xdr:colOff>
      <xdr:row>6</xdr:row>
      <xdr:rowOff>23482</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925175"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590341</xdr:colOff>
      <xdr:row>6</xdr:row>
      <xdr:rowOff>25406</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68375"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198455</xdr:colOff>
      <xdr:row>6</xdr:row>
      <xdr:rowOff>31646</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895320" y="0"/>
          <a:ext cx="1451945" cy="14214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598505</xdr:colOff>
      <xdr:row>6</xdr:row>
      <xdr:rowOff>31646</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782800"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592458</xdr:colOff>
      <xdr:row>6</xdr:row>
      <xdr:rowOff>42532</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778067"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13</xdr:col>
      <xdr:colOff>0</xdr:colOff>
      <xdr:row>0</xdr:row>
      <xdr:rowOff>0</xdr:rowOff>
    </xdr:from>
    <xdr:to>
      <xdr:col>14</xdr:col>
      <xdr:colOff>590341</xdr:colOff>
      <xdr:row>6</xdr:row>
      <xdr:rowOff>25406</xdr:rowOff>
    </xdr:to>
    <xdr:pic>
      <xdr:nvPicPr>
        <xdr:cNvPr id="2" name="3 Imagen" descr="Resultado de imagen para flecha regresar gif">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62975" y="0"/>
          <a:ext cx="1447591" cy="1424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los/Desktop/Medidas%20PICCQ/Ficha%20Salud%20Magdalena%20V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SUS/Downloads/Santander.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drianaGutierrezBayona/Downloads/Vias%20adaptaci&#243;n%20Magdalen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rianaGutierrezBayona/Library/Containers/com.apple.mail/Data/Library/Mail%20Downloads/B9D95376-57CE-496D-A3D4-38E7EC07F2C5/C:/Users/lescobara/Downloads/Propuesta%20Fichas%2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rgarita%20Pava/Dropbox%20(UT%20CAEM)/6%20planes%20ut/Medidas/Fichas%20por%20departamento/Medidas%20Quindio/Portafolio%20medidas%20Quindi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Maria%20Teresa/Dropbox%20(UT%20CAEM)/6%20planes%20ut/Registros%20reuniones%20y%20actores/Reuniones%20departamentales/Quind&#237;o/Octubre/Fichas%20Quindio_06102016%20-%20CGA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egorías"/>
      <sheetName val="Ficha Adaptación"/>
    </sheetNames>
    <sheetDataSet>
      <sheetData sheetId="0">
        <row r="2">
          <cell r="F2" t="str">
            <v>AbC</v>
          </cell>
          <cell r="G2" t="str">
            <v>SINAP</v>
          </cell>
        </row>
        <row r="3">
          <cell r="F3" t="str">
            <v>AbI</v>
          </cell>
          <cell r="G3" t="str">
            <v>SIRAP</v>
          </cell>
        </row>
        <row r="4">
          <cell r="F4" t="str">
            <v>AbE</v>
          </cell>
          <cell r="G4" t="str">
            <v>REAA</v>
          </cell>
        </row>
        <row r="5">
          <cell r="F5" t="str">
            <v>AbT</v>
          </cell>
          <cell r="G5" t="str">
            <v>RUNAP</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RTADA"/>
      <sheetName val="Categorías"/>
      <sheetName val="Ficha Mitigación"/>
      <sheetName val="Ficha Adaptación "/>
      <sheetName val="Medida 1"/>
      <sheetName val="Medida 2"/>
      <sheetName val="Medida 3"/>
      <sheetName val="Medida 4"/>
      <sheetName val="Medida 5"/>
      <sheetName val="Medida 6"/>
      <sheetName val="Medida 7 "/>
      <sheetName val="Medida 8 "/>
      <sheetName val="Medida 9"/>
      <sheetName val="Medida 10"/>
      <sheetName val="Medida 11"/>
      <sheetName val="Medida 12"/>
      <sheetName val="Medida 13"/>
      <sheetName val="Medida 14"/>
      <sheetName val="Medida 15"/>
      <sheetName val="Medida 16"/>
      <sheetName val="Medida 17"/>
      <sheetName val="Medida 18"/>
      <sheetName val="Medida 19"/>
    </sheetNames>
    <sheetDataSet>
      <sheetData sheetId="0"/>
      <sheetData sheetId="1">
        <row r="2">
          <cell r="A2" t="str">
            <v>Energía</v>
          </cell>
          <cell r="C2" t="str">
            <v>Desarrollo rural</v>
          </cell>
          <cell r="D2" t="str">
            <v>Agropecuario</v>
          </cell>
          <cell r="E2" t="str">
            <v>CO2</v>
          </cell>
          <cell r="F2" t="str">
            <v>AbC</v>
          </cell>
          <cell r="G2" t="str">
            <v>SINAP</v>
          </cell>
        </row>
        <row r="3">
          <cell r="A3" t="str">
            <v>IPPU</v>
          </cell>
          <cell r="C3" t="str">
            <v>Desarrollo urbano</v>
          </cell>
          <cell r="D3" t="str">
            <v>Energía Eléctrica</v>
          </cell>
          <cell r="E3" t="str">
            <v>CH4</v>
          </cell>
          <cell r="F3" t="str">
            <v>AbI</v>
          </cell>
          <cell r="G3" t="str">
            <v>SIRAP</v>
          </cell>
        </row>
        <row r="4">
          <cell r="A4" t="str">
            <v>AFOLU</v>
          </cell>
          <cell r="C4" t="str">
            <v>Conservación y restauración de ecosistemas</v>
          </cell>
          <cell r="D4" t="str">
            <v>Hidrocarburos</v>
          </cell>
          <cell r="E4" t="str">
            <v>N2O</v>
          </cell>
          <cell r="F4" t="str">
            <v>AbE</v>
          </cell>
          <cell r="G4" t="str">
            <v>REAA</v>
          </cell>
        </row>
        <row r="5">
          <cell r="A5" t="str">
            <v>Residuos</v>
          </cell>
          <cell r="C5" t="str">
            <v>Desarrollo de Infraestructura</v>
          </cell>
          <cell r="D5" t="str">
            <v>Industria</v>
          </cell>
          <cell r="E5" t="str">
            <v>PFC</v>
          </cell>
          <cell r="F5" t="str">
            <v>AbT</v>
          </cell>
          <cell r="G5" t="str">
            <v>RUNAP</v>
          </cell>
        </row>
        <row r="6">
          <cell r="C6" t="str">
            <v>Desarrollo Energético</v>
          </cell>
          <cell r="D6" t="str">
            <v>Minas</v>
          </cell>
          <cell r="E6" t="str">
            <v>HFC</v>
          </cell>
        </row>
        <row r="7">
          <cell r="C7" t="str">
            <v>Conservación y restauración de fuentes hídricas</v>
          </cell>
          <cell r="D7" t="str">
            <v>Residuos y Aguas residuales</v>
          </cell>
          <cell r="E7" t="str">
            <v>SF6</v>
          </cell>
        </row>
        <row r="8">
          <cell r="D8" t="str">
            <v>Transporte</v>
          </cell>
          <cell r="E8" t="str">
            <v>CO2, CH4, N2O</v>
          </cell>
        </row>
        <row r="9">
          <cell r="D9" t="str">
            <v>Vivienda y Desarrollo Territorial</v>
          </cell>
          <cell r="E9" t="str">
            <v>CH4, N2O</v>
          </cell>
        </row>
        <row r="10">
          <cell r="E10" t="str">
            <v>CO2, CH4</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uesta"/>
      <sheetName val="Listas"/>
      <sheetName val="Categorías"/>
    </sheetNames>
    <sheetDataSet>
      <sheetData sheetId="0" refreshError="1"/>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de fichas"/>
      <sheetName val="Listas"/>
      <sheetName val="Insumos info"/>
      <sheetName val="Potenciales"/>
      <sheetName val="Cálculos"/>
      <sheetName val="Ficha 1"/>
      <sheetName val="Ficha 2"/>
      <sheetName val="Ficha 3"/>
      <sheetName val="Ficha 4"/>
      <sheetName val="Ficha 5"/>
      <sheetName val="Ficha 6"/>
      <sheetName val="Ficha 7"/>
      <sheetName val="Ficha 8"/>
      <sheetName val="Ficha 9"/>
      <sheetName val="Ficha 10"/>
      <sheetName val="Ficha 11"/>
      <sheetName val="Ficha 12"/>
      <sheetName val="Ficha 13"/>
      <sheetName val="Ficha 14"/>
      <sheetName val="Ficha 15"/>
      <sheetName val="Ficha 16"/>
      <sheetName val="Ficha 17"/>
      <sheetName val="Ficha 18"/>
      <sheetName val="Ficha 19"/>
      <sheetName val="Ficha X"/>
      <sheetName val="Ficha XA"/>
      <sheetName val="Ficha x3"/>
      <sheetName val="Ficha Adaptació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de fichas"/>
      <sheetName val="Listas"/>
      <sheetName val="Insumos info"/>
      <sheetName val="Potenciales"/>
      <sheetName val="Ficha 1"/>
      <sheetName val="Ficha 2"/>
      <sheetName val="Ficha 3"/>
      <sheetName val="Ficha 4"/>
      <sheetName val="Ficha 5"/>
      <sheetName val="Ficha 6"/>
      <sheetName val="Ficha 7"/>
      <sheetName val="Ficha 8"/>
      <sheetName val="Ficha 9"/>
      <sheetName val="Ficha 10"/>
      <sheetName val="Ficha 11"/>
      <sheetName val="Ficha 12"/>
      <sheetName val="Ficha 13"/>
      <sheetName val="Ficha 14"/>
      <sheetName val="Ficha 15"/>
      <sheetName val="Ficha 16"/>
      <sheetName val="Ficha 17"/>
      <sheetName val="Vias"/>
      <sheetName val="Ficha X"/>
      <sheetName val="Ficha XA"/>
      <sheetName val="Ficha x3"/>
      <sheetName val="Ficha Adaptación"/>
      <sheetName val="Sal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1.bin"/><Relationship Id="rId4" Type="http://schemas.openxmlformats.org/officeDocument/2006/relationships/comments" Target="../comments12.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2.bin"/><Relationship Id="rId4" Type="http://schemas.openxmlformats.org/officeDocument/2006/relationships/comments" Target="../comments13.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5.xml"/><Relationship Id="rId1" Type="http://schemas.openxmlformats.org/officeDocument/2006/relationships/printerSettings" Target="../printerSettings/printerSettings13.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7.xml"/><Relationship Id="rId1" Type="http://schemas.openxmlformats.org/officeDocument/2006/relationships/printerSettings" Target="../printerSettings/printerSettings14.bin"/><Relationship Id="rId4" Type="http://schemas.openxmlformats.org/officeDocument/2006/relationships/comments" Target="../comments16.xml"/></Relationships>
</file>

<file path=xl/worksheets/_rels/sheet18.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1.xml"/><Relationship Id="rId1" Type="http://schemas.openxmlformats.org/officeDocument/2006/relationships/printerSettings" Target="../printerSettings/printerSettings15.bin"/><Relationship Id="rId4" Type="http://schemas.openxmlformats.org/officeDocument/2006/relationships/comments" Target="../comments19.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topLeftCell="B1" zoomScaleNormal="100" workbookViewId="0">
      <selection activeCell="F17" sqref="F17"/>
    </sheetView>
  </sheetViews>
  <sheetFormatPr baseColWidth="10" defaultColWidth="12.140625" defaultRowHeight="15.75" x14ac:dyDescent="0.25"/>
  <cols>
    <col min="1" max="1" width="4.42578125" style="1" customWidth="1"/>
    <col min="2" max="2" width="18.42578125" style="1" customWidth="1"/>
    <col min="3" max="3" width="11.85546875" style="1" customWidth="1"/>
    <col min="4" max="4" width="25.5703125" style="1" customWidth="1"/>
    <col min="5" max="5" width="29" style="1" customWidth="1"/>
    <col min="6" max="6" width="29.5703125" style="1" customWidth="1"/>
    <col min="7" max="7" width="27.140625" style="1" customWidth="1"/>
    <col min="8" max="16384" width="12.140625" style="1"/>
  </cols>
  <sheetData>
    <row r="1" spans="1:8" ht="15.6" x14ac:dyDescent="0.3">
      <c r="A1"/>
    </row>
    <row r="2" spans="1:8" ht="16.350000000000001" thickBot="1" x14ac:dyDescent="0.35"/>
    <row r="3" spans="1:8" ht="15.6" customHeight="1" x14ac:dyDescent="0.25">
      <c r="C3" s="165" t="s">
        <v>82</v>
      </c>
      <c r="D3" s="166"/>
      <c r="E3" s="166"/>
      <c r="F3" s="166"/>
      <c r="G3" s="167"/>
    </row>
    <row r="4" spans="1:8" ht="15.6" customHeight="1" x14ac:dyDescent="0.25">
      <c r="C4" s="168"/>
      <c r="D4" s="169"/>
      <c r="E4" s="169"/>
      <c r="F4" s="169"/>
      <c r="G4" s="170"/>
    </row>
    <row r="5" spans="1:8" ht="15.6" customHeight="1" x14ac:dyDescent="0.25">
      <c r="C5" s="168"/>
      <c r="D5" s="169"/>
      <c r="E5" s="169"/>
      <c r="F5" s="169"/>
      <c r="G5" s="170"/>
    </row>
    <row r="6" spans="1:8" ht="16.350000000000001" customHeight="1" thickBot="1" x14ac:dyDescent="0.3">
      <c r="C6" s="171"/>
      <c r="D6" s="172"/>
      <c r="E6" s="172"/>
      <c r="F6" s="172"/>
      <c r="G6" s="173"/>
    </row>
    <row r="7" spans="1:8" ht="15.6" x14ac:dyDescent="0.3">
      <c r="C7"/>
    </row>
    <row r="10" spans="1:8" ht="55.35" customHeight="1" x14ac:dyDescent="0.25">
      <c r="B10" s="2"/>
      <c r="C10" s="3" t="s">
        <v>78</v>
      </c>
      <c r="D10" s="4" t="s">
        <v>439</v>
      </c>
      <c r="E10" s="5" t="s">
        <v>440</v>
      </c>
      <c r="F10" s="5" t="s">
        <v>441</v>
      </c>
      <c r="G10" s="5" t="s">
        <v>442</v>
      </c>
      <c r="H10" s="6"/>
    </row>
    <row r="11" spans="1:8" ht="92.45" customHeight="1" x14ac:dyDescent="0.25">
      <c r="B11" s="2"/>
      <c r="C11" s="174" t="s">
        <v>79</v>
      </c>
      <c r="D11" s="7" t="s">
        <v>444</v>
      </c>
      <c r="E11" s="7" t="s">
        <v>528</v>
      </c>
      <c r="F11" s="7" t="s">
        <v>521</v>
      </c>
      <c r="G11" s="7" t="s">
        <v>520</v>
      </c>
    </row>
    <row r="12" spans="1:8" s="10" customFormat="1" ht="79.7" customHeight="1" x14ac:dyDescent="0.25">
      <c r="B12" s="9"/>
      <c r="C12" s="175"/>
      <c r="D12" s="7" t="s">
        <v>467</v>
      </c>
      <c r="E12" s="8" t="s">
        <v>578</v>
      </c>
      <c r="F12" s="8" t="s">
        <v>522</v>
      </c>
      <c r="G12" s="8"/>
    </row>
    <row r="13" spans="1:8" s="10" customFormat="1" ht="79.7" customHeight="1" x14ac:dyDescent="0.25">
      <c r="B13" s="9"/>
      <c r="C13" s="175"/>
      <c r="D13" s="7" t="s">
        <v>468</v>
      </c>
      <c r="E13" s="8" t="s">
        <v>471</v>
      </c>
      <c r="F13" s="8" t="s">
        <v>523</v>
      </c>
      <c r="G13" s="8"/>
    </row>
    <row r="14" spans="1:8" s="10" customFormat="1" ht="79.7" customHeight="1" x14ac:dyDescent="0.25">
      <c r="B14" s="9"/>
      <c r="C14" s="175"/>
      <c r="D14" s="7" t="s">
        <v>529</v>
      </c>
      <c r="E14" s="8" t="s">
        <v>530</v>
      </c>
      <c r="F14" s="8" t="s">
        <v>524</v>
      </c>
      <c r="G14" s="8"/>
    </row>
    <row r="15" spans="1:8" s="10" customFormat="1" ht="79.7" customHeight="1" x14ac:dyDescent="0.25">
      <c r="B15" s="9"/>
      <c r="C15" s="175"/>
      <c r="D15" s="7" t="s">
        <v>469</v>
      </c>
      <c r="E15" s="8" t="s">
        <v>591</v>
      </c>
      <c r="F15" s="8" t="s">
        <v>525</v>
      </c>
      <c r="G15" s="8"/>
    </row>
    <row r="16" spans="1:8" s="10" customFormat="1" ht="79.7" customHeight="1" x14ac:dyDescent="0.25">
      <c r="B16" s="9"/>
      <c r="C16" s="175"/>
      <c r="D16" s="7" t="s">
        <v>470</v>
      </c>
      <c r="E16" s="8"/>
      <c r="F16" s="8" t="s">
        <v>526</v>
      </c>
      <c r="G16" s="8"/>
    </row>
    <row r="17" spans="2:7" ht="79.7" customHeight="1" x14ac:dyDescent="0.25">
      <c r="B17" s="2"/>
      <c r="C17" s="176"/>
      <c r="D17" s="7" t="s">
        <v>531</v>
      </c>
      <c r="E17" s="8"/>
      <c r="F17" s="8" t="s">
        <v>527</v>
      </c>
      <c r="G17" s="8"/>
    </row>
    <row r="18" spans="2:7" ht="32.25" customHeight="1" x14ac:dyDescent="0.25">
      <c r="B18" s="2"/>
      <c r="C18" s="163"/>
      <c r="D18" s="163"/>
      <c r="E18" s="163"/>
      <c r="F18" s="163"/>
      <c r="G18" s="163"/>
    </row>
    <row r="19" spans="2:7" ht="36.75" customHeight="1" x14ac:dyDescent="0.25">
      <c r="B19" s="2"/>
      <c r="C19" s="164"/>
      <c r="D19" s="164"/>
      <c r="E19" s="164"/>
      <c r="F19" s="164"/>
      <c r="G19" s="164"/>
    </row>
    <row r="20" spans="2:7" ht="38.25" customHeight="1" x14ac:dyDescent="0.25">
      <c r="B20" s="2"/>
      <c r="C20" s="162"/>
      <c r="D20" s="162"/>
      <c r="E20" s="162"/>
      <c r="F20" s="162"/>
      <c r="G20" s="162"/>
    </row>
    <row r="21" spans="2:7" ht="35.25" customHeight="1" x14ac:dyDescent="0.25">
      <c r="B21" s="2"/>
      <c r="C21" s="162"/>
      <c r="D21" s="162"/>
      <c r="E21" s="162"/>
      <c r="F21" s="162"/>
      <c r="G21" s="162"/>
    </row>
    <row r="22" spans="2:7" ht="32.25" customHeight="1" x14ac:dyDescent="0.25">
      <c r="B22" s="2"/>
      <c r="C22" s="162"/>
      <c r="D22" s="162"/>
      <c r="E22" s="162"/>
      <c r="F22" s="162"/>
      <c r="G22" s="162"/>
    </row>
    <row r="23" spans="2:7" ht="26.25" customHeight="1" x14ac:dyDescent="0.25">
      <c r="B23" s="2"/>
      <c r="C23" s="162"/>
      <c r="D23" s="162"/>
      <c r="E23" s="162"/>
      <c r="F23" s="162"/>
      <c r="G23" s="162"/>
    </row>
    <row r="24" spans="2:7" ht="28.5" customHeight="1" x14ac:dyDescent="0.25">
      <c r="B24" s="2"/>
      <c r="C24" s="162"/>
      <c r="D24" s="162"/>
      <c r="E24" s="162"/>
      <c r="F24" s="162"/>
      <c r="G24" s="162"/>
    </row>
    <row r="25" spans="2:7" ht="29.25" customHeight="1" x14ac:dyDescent="0.25">
      <c r="B25" s="2"/>
      <c r="C25" s="162"/>
      <c r="D25" s="162"/>
      <c r="E25" s="162"/>
      <c r="F25" s="162"/>
      <c r="G25" s="162"/>
    </row>
    <row r="26" spans="2:7" ht="30" customHeight="1" x14ac:dyDescent="0.25">
      <c r="B26" s="2"/>
      <c r="C26" s="162"/>
      <c r="D26" s="162"/>
      <c r="E26" s="162"/>
      <c r="F26" s="162"/>
      <c r="G26" s="162"/>
    </row>
    <row r="27" spans="2:7" ht="27.75" customHeight="1" x14ac:dyDescent="0.25">
      <c r="B27" s="2"/>
      <c r="C27" s="162"/>
      <c r="D27" s="162"/>
      <c r="E27" s="162"/>
      <c r="F27" s="162"/>
      <c r="G27" s="162"/>
    </row>
    <row r="28" spans="2:7" ht="37.5" customHeight="1" x14ac:dyDescent="0.25">
      <c r="B28" s="2"/>
      <c r="C28" s="162"/>
      <c r="D28" s="162"/>
      <c r="E28" s="162"/>
      <c r="F28" s="162"/>
      <c r="G28" s="162"/>
    </row>
    <row r="29" spans="2:7" ht="23.25" customHeight="1" x14ac:dyDescent="0.35">
      <c r="B29" s="12"/>
      <c r="C29" s="162"/>
      <c r="D29" s="162"/>
      <c r="E29" s="162"/>
      <c r="F29" s="162"/>
      <c r="G29" s="162"/>
    </row>
  </sheetData>
  <mergeCells count="14">
    <mergeCell ref="C20:G20"/>
    <mergeCell ref="C18:G18"/>
    <mergeCell ref="C19:G19"/>
    <mergeCell ref="C3:G6"/>
    <mergeCell ref="C11:C17"/>
    <mergeCell ref="C27:G27"/>
    <mergeCell ref="C28:G28"/>
    <mergeCell ref="C29:G29"/>
    <mergeCell ref="C21:G21"/>
    <mergeCell ref="C22:G22"/>
    <mergeCell ref="C23:G23"/>
    <mergeCell ref="C24:G24"/>
    <mergeCell ref="C25:G25"/>
    <mergeCell ref="C26:G26"/>
  </mergeCells>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09"/>
  <sheetViews>
    <sheetView topLeftCell="E26" zoomScaleNormal="100" workbookViewId="0">
      <selection activeCell="G27" sqref="G27:M27"/>
    </sheetView>
  </sheetViews>
  <sheetFormatPr baseColWidth="10" defaultColWidth="12.42578125" defaultRowHeight="15.75" x14ac:dyDescent="0.25"/>
  <cols>
    <col min="1" max="1" width="16.85546875" style="34" customWidth="1"/>
    <col min="2" max="2" width="14.140625" style="34" customWidth="1"/>
    <col min="3" max="3" width="3" style="34" customWidth="1"/>
    <col min="4" max="13" width="13.5703125" style="34" customWidth="1"/>
    <col min="14" max="14" width="160.7109375" style="14" customWidth="1"/>
    <col min="15" max="33" width="12.42578125" style="14"/>
    <col min="34" max="16384" width="12.42578125" style="34"/>
  </cols>
  <sheetData>
    <row r="1" spans="1:13" ht="29.1" customHeight="1" x14ac:dyDescent="0.25">
      <c r="A1" s="181" t="s">
        <v>1</v>
      </c>
      <c r="B1" s="182"/>
      <c r="C1" s="182"/>
      <c r="D1" s="182"/>
      <c r="E1" s="182"/>
      <c r="F1" s="182"/>
      <c r="G1" s="182"/>
      <c r="H1" s="182"/>
      <c r="I1" s="182"/>
      <c r="J1" s="182"/>
      <c r="K1" s="182"/>
      <c r="L1" s="182"/>
      <c r="M1" s="183"/>
    </row>
    <row r="2" spans="1:13" ht="28.35" customHeight="1" x14ac:dyDescent="0.25">
      <c r="A2" s="184" t="s">
        <v>206</v>
      </c>
      <c r="B2" s="184"/>
      <c r="C2" s="184"/>
      <c r="D2" s="184"/>
      <c r="E2" s="184"/>
      <c r="F2" s="184"/>
      <c r="G2" s="184"/>
      <c r="H2" s="184"/>
      <c r="I2" s="184"/>
      <c r="J2" s="184"/>
      <c r="K2" s="184"/>
      <c r="L2" s="184"/>
      <c r="M2" s="184"/>
    </row>
    <row r="3" spans="1:13" ht="7.35" customHeight="1" x14ac:dyDescent="0.3">
      <c r="A3" s="185"/>
      <c r="B3" s="185"/>
      <c r="C3" s="185"/>
      <c r="D3" s="185"/>
      <c r="E3" s="185"/>
      <c r="F3" s="185"/>
      <c r="G3" s="185"/>
      <c r="H3" s="185"/>
      <c r="I3" s="185"/>
      <c r="J3" s="185"/>
      <c r="K3" s="185"/>
      <c r="L3" s="185"/>
      <c r="M3" s="185"/>
    </row>
    <row r="4" spans="1:13" ht="15.6" x14ac:dyDescent="0.3">
      <c r="A4" s="186"/>
      <c r="B4" s="187"/>
      <c r="C4" s="187"/>
      <c r="D4" s="187"/>
      <c r="E4" s="187"/>
      <c r="F4" s="187"/>
      <c r="G4" s="187"/>
      <c r="H4" s="187"/>
      <c r="I4" s="187"/>
      <c r="J4" s="187"/>
      <c r="K4" s="187"/>
      <c r="L4" s="15"/>
      <c r="M4" s="16"/>
    </row>
    <row r="5" spans="1:13" ht="22.35" customHeight="1" x14ac:dyDescent="0.25">
      <c r="A5" s="17" t="s">
        <v>2</v>
      </c>
      <c r="B5" s="18"/>
      <c r="C5" s="19"/>
      <c r="D5" s="38">
        <v>9</v>
      </c>
      <c r="E5" s="117" t="s">
        <v>3</v>
      </c>
      <c r="G5" s="118"/>
      <c r="H5" s="118" t="s">
        <v>207</v>
      </c>
      <c r="I5" s="121" t="s">
        <v>209</v>
      </c>
      <c r="J5" s="120" t="s">
        <v>208</v>
      </c>
      <c r="K5" s="121"/>
      <c r="L5" s="22"/>
      <c r="M5" s="24"/>
    </row>
    <row r="6" spans="1:13" ht="6.6" customHeight="1" x14ac:dyDescent="0.3">
      <c r="A6" s="17"/>
      <c r="B6" s="18"/>
      <c r="C6" s="19"/>
      <c r="D6" s="23"/>
      <c r="E6" s="23"/>
      <c r="F6" s="23"/>
      <c r="G6" s="23"/>
      <c r="H6" s="23"/>
      <c r="I6" s="23"/>
      <c r="J6" s="23"/>
      <c r="K6" s="23"/>
      <c r="L6" s="23"/>
      <c r="M6" s="24"/>
    </row>
    <row r="7" spans="1:13" ht="22.35" customHeight="1" x14ac:dyDescent="0.3">
      <c r="A7" s="17" t="s">
        <v>4</v>
      </c>
      <c r="B7" s="18"/>
      <c r="C7" s="25"/>
      <c r="D7" s="188" t="s">
        <v>62</v>
      </c>
      <c r="E7" s="189"/>
      <c r="F7" s="189"/>
      <c r="G7" s="189"/>
      <c r="H7" s="189"/>
      <c r="I7" s="189"/>
      <c r="J7" s="189"/>
      <c r="K7" s="189"/>
      <c r="L7" s="190"/>
      <c r="M7" s="24"/>
    </row>
    <row r="8" spans="1:13" ht="6.6" customHeight="1" x14ac:dyDescent="0.3">
      <c r="A8" s="17"/>
      <c r="B8" s="18"/>
      <c r="C8" s="19"/>
      <c r="D8" s="46"/>
      <c r="E8" s="46"/>
      <c r="F8" s="46"/>
      <c r="G8" s="46"/>
      <c r="H8" s="46"/>
      <c r="I8" s="46"/>
      <c r="J8" s="46"/>
      <c r="K8" s="46"/>
      <c r="L8" s="46"/>
      <c r="M8" s="24"/>
    </row>
    <row r="9" spans="1:13" ht="22.35" customHeight="1" x14ac:dyDescent="0.25">
      <c r="A9" s="17" t="s">
        <v>6</v>
      </c>
      <c r="B9" s="18"/>
      <c r="C9" s="26"/>
      <c r="D9" s="188" t="s">
        <v>63</v>
      </c>
      <c r="E9" s="189"/>
      <c r="F9" s="189"/>
      <c r="G9" s="189"/>
      <c r="H9" s="189"/>
      <c r="I9" s="189"/>
      <c r="J9" s="189"/>
      <c r="K9" s="189"/>
      <c r="L9" s="190"/>
      <c r="M9" s="24"/>
    </row>
    <row r="10" spans="1:13" ht="6.6" customHeight="1" x14ac:dyDescent="0.25">
      <c r="A10" s="17"/>
      <c r="B10" s="18"/>
      <c r="C10" s="19"/>
      <c r="D10" s="46"/>
      <c r="E10" s="46"/>
      <c r="F10" s="46"/>
      <c r="G10" s="46"/>
      <c r="H10" s="46"/>
      <c r="I10" s="46"/>
      <c r="J10" s="46"/>
      <c r="K10" s="46"/>
      <c r="L10" s="46"/>
      <c r="M10" s="24"/>
    </row>
    <row r="11" spans="1:13" ht="22.35" customHeight="1" x14ac:dyDescent="0.25">
      <c r="A11" s="17" t="s">
        <v>8</v>
      </c>
      <c r="B11" s="18"/>
      <c r="C11" s="26"/>
      <c r="D11" s="191" t="s">
        <v>320</v>
      </c>
      <c r="E11" s="192"/>
      <c r="F11" s="192"/>
      <c r="G11" s="192"/>
      <c r="H11" s="192"/>
      <c r="I11" s="192"/>
      <c r="J11" s="192"/>
      <c r="K11" s="192"/>
      <c r="L11" s="193"/>
      <c r="M11" s="24"/>
    </row>
    <row r="12" spans="1:13" ht="6.6" customHeight="1" x14ac:dyDescent="0.25">
      <c r="A12" s="17"/>
      <c r="B12" s="18"/>
      <c r="C12" s="19"/>
      <c r="D12" s="46"/>
      <c r="E12" s="46"/>
      <c r="F12" s="46"/>
      <c r="G12" s="46"/>
      <c r="H12" s="46"/>
      <c r="I12" s="46"/>
      <c r="J12" s="46"/>
      <c r="K12" s="46"/>
      <c r="L12" s="46"/>
      <c r="M12" s="24"/>
    </row>
    <row r="13" spans="1:13" ht="22.35" customHeight="1" x14ac:dyDescent="0.25">
      <c r="A13" s="17" t="s">
        <v>10</v>
      </c>
      <c r="B13" s="18"/>
      <c r="C13" s="26"/>
      <c r="D13" s="188" t="s">
        <v>64</v>
      </c>
      <c r="E13" s="189"/>
      <c r="F13" s="189"/>
      <c r="G13" s="189"/>
      <c r="H13" s="189"/>
      <c r="I13" s="189"/>
      <c r="J13" s="189"/>
      <c r="K13" s="189"/>
      <c r="L13" s="190"/>
      <c r="M13" s="24"/>
    </row>
    <row r="14" spans="1:13" ht="6.6" customHeight="1" x14ac:dyDescent="0.25">
      <c r="A14" s="17"/>
      <c r="B14" s="18"/>
      <c r="C14" s="19"/>
      <c r="D14" s="46"/>
      <c r="E14" s="46"/>
      <c r="F14" s="46"/>
      <c r="G14" s="46"/>
      <c r="H14" s="46"/>
      <c r="I14" s="46"/>
      <c r="J14" s="46"/>
      <c r="K14" s="46"/>
      <c r="L14" s="46"/>
      <c r="M14" s="24"/>
    </row>
    <row r="15" spans="1:13" ht="22.35" customHeight="1" x14ac:dyDescent="0.25">
      <c r="A15" s="17" t="s">
        <v>12</v>
      </c>
      <c r="B15" s="18"/>
      <c r="C15" s="26"/>
      <c r="D15" s="188" t="s">
        <v>65</v>
      </c>
      <c r="E15" s="189"/>
      <c r="F15" s="189"/>
      <c r="G15" s="189"/>
      <c r="H15" s="189"/>
      <c r="I15" s="189"/>
      <c r="J15" s="189"/>
      <c r="K15" s="189"/>
      <c r="L15" s="190"/>
      <c r="M15" s="27"/>
    </row>
    <row r="16" spans="1:13" ht="6.6" customHeight="1" x14ac:dyDescent="0.25">
      <c r="A16" s="17"/>
      <c r="B16" s="18"/>
      <c r="C16" s="19"/>
      <c r="D16" s="46"/>
      <c r="E16" s="46"/>
      <c r="F16" s="46"/>
      <c r="G16" s="46"/>
      <c r="H16" s="46"/>
      <c r="I16" s="46"/>
      <c r="J16" s="46"/>
      <c r="K16" s="46"/>
      <c r="L16" s="46"/>
      <c r="M16" s="24"/>
    </row>
    <row r="17" spans="1:14" ht="22.35" customHeight="1" x14ac:dyDescent="0.25">
      <c r="A17" s="17" t="s">
        <v>14</v>
      </c>
      <c r="B17" s="18"/>
      <c r="C17" s="26"/>
      <c r="D17" s="188" t="s">
        <v>39</v>
      </c>
      <c r="E17" s="189"/>
      <c r="F17" s="189"/>
      <c r="G17" s="189"/>
      <c r="H17" s="189"/>
      <c r="I17" s="189"/>
      <c r="J17" s="189"/>
      <c r="K17" s="189"/>
      <c r="L17" s="190"/>
      <c r="M17" s="27"/>
    </row>
    <row r="18" spans="1:14" ht="5.0999999999999996" customHeight="1" x14ac:dyDescent="0.25">
      <c r="A18" s="28"/>
      <c r="B18" s="29"/>
      <c r="C18" s="29"/>
      <c r="D18" s="29"/>
      <c r="E18" s="29"/>
      <c r="F18" s="30"/>
      <c r="G18" s="31"/>
      <c r="H18" s="31"/>
      <c r="I18" s="31"/>
      <c r="J18" s="29"/>
      <c r="K18" s="29"/>
      <c r="L18" s="32"/>
      <c r="M18" s="33"/>
    </row>
    <row r="19" spans="1:14" ht="30.6" customHeight="1" x14ac:dyDescent="0.25">
      <c r="A19" s="194" t="s">
        <v>459</v>
      </c>
      <c r="B19" s="194"/>
      <c r="C19" s="194"/>
      <c r="D19" s="194"/>
      <c r="E19" s="194"/>
      <c r="F19" s="194"/>
      <c r="G19" s="194"/>
      <c r="H19" s="194"/>
      <c r="I19" s="194"/>
      <c r="J19" s="194"/>
      <c r="K19" s="194"/>
      <c r="L19" s="194"/>
      <c r="M19" s="194"/>
    </row>
    <row r="20" spans="1:14" ht="39" customHeight="1" x14ac:dyDescent="0.25">
      <c r="A20" s="177" t="s">
        <v>16</v>
      </c>
      <c r="B20" s="178"/>
      <c r="C20" s="179"/>
      <c r="D20" s="180" t="s">
        <v>66</v>
      </c>
      <c r="E20" s="180"/>
      <c r="F20" s="180"/>
      <c r="G20" s="180"/>
      <c r="H20" s="180"/>
      <c r="I20" s="180"/>
      <c r="J20" s="180"/>
      <c r="K20" s="180"/>
      <c r="L20" s="180"/>
      <c r="M20" s="180"/>
    </row>
    <row r="21" spans="1:14" ht="327" customHeight="1" x14ac:dyDescent="0.25">
      <c r="A21" s="177" t="s">
        <v>0</v>
      </c>
      <c r="B21" s="178"/>
      <c r="C21" s="179"/>
      <c r="D21" s="202" t="s">
        <v>562</v>
      </c>
      <c r="E21" s="203"/>
      <c r="F21" s="203"/>
      <c r="G21" s="203"/>
      <c r="H21" s="203"/>
      <c r="I21" s="203"/>
      <c r="J21" s="203"/>
      <c r="K21" s="203"/>
      <c r="L21" s="203"/>
      <c r="M21" s="204"/>
      <c r="N21" s="124"/>
    </row>
    <row r="22" spans="1:14" ht="46.35" customHeight="1" x14ac:dyDescent="0.25">
      <c r="A22" s="177" t="s">
        <v>17</v>
      </c>
      <c r="B22" s="178"/>
      <c r="C22" s="179"/>
      <c r="D22" s="180" t="s">
        <v>334</v>
      </c>
      <c r="E22" s="180"/>
      <c r="F22" s="180"/>
      <c r="G22" s="180"/>
      <c r="H22" s="180"/>
      <c r="I22" s="180"/>
      <c r="J22" s="180"/>
      <c r="K22" s="180"/>
      <c r="L22" s="180"/>
      <c r="M22" s="180"/>
    </row>
    <row r="23" spans="1:14" ht="110.25" customHeight="1" x14ac:dyDescent="0.25">
      <c r="A23" s="177" t="s">
        <v>18</v>
      </c>
      <c r="B23" s="178"/>
      <c r="C23" s="179"/>
      <c r="D23" s="180" t="s">
        <v>335</v>
      </c>
      <c r="E23" s="180"/>
      <c r="F23" s="180"/>
      <c r="G23" s="180"/>
      <c r="H23" s="180"/>
      <c r="I23" s="180"/>
      <c r="J23" s="180"/>
      <c r="K23" s="180"/>
      <c r="L23" s="180"/>
      <c r="M23" s="180"/>
    </row>
    <row r="24" spans="1:14" ht="85.5" customHeight="1" x14ac:dyDescent="0.25">
      <c r="A24" s="177" t="s">
        <v>19</v>
      </c>
      <c r="B24" s="178"/>
      <c r="C24" s="179"/>
      <c r="D24" s="180" t="s">
        <v>553</v>
      </c>
      <c r="E24" s="180"/>
      <c r="F24" s="180"/>
      <c r="G24" s="180"/>
      <c r="H24" s="180"/>
      <c r="I24" s="180"/>
      <c r="J24" s="180"/>
      <c r="K24" s="180"/>
      <c r="L24" s="180"/>
      <c r="M24" s="180"/>
    </row>
    <row r="25" spans="1:14" ht="86.25" customHeight="1" x14ac:dyDescent="0.25">
      <c r="A25" s="177" t="s">
        <v>20</v>
      </c>
      <c r="B25" s="178"/>
      <c r="C25" s="179"/>
      <c r="D25" s="180" t="s">
        <v>554</v>
      </c>
      <c r="E25" s="180"/>
      <c r="F25" s="180"/>
      <c r="G25" s="180"/>
      <c r="H25" s="180"/>
      <c r="I25" s="180"/>
      <c r="J25" s="180"/>
      <c r="K25" s="180"/>
      <c r="L25" s="180"/>
      <c r="M25" s="180"/>
    </row>
    <row r="26" spans="1:14" ht="81.599999999999994" customHeight="1" x14ac:dyDescent="0.25">
      <c r="A26" s="177" t="s">
        <v>21</v>
      </c>
      <c r="B26" s="178"/>
      <c r="C26" s="179"/>
      <c r="D26" s="180" t="s">
        <v>563</v>
      </c>
      <c r="E26" s="180"/>
      <c r="F26" s="180"/>
      <c r="G26" s="180"/>
      <c r="H26" s="180"/>
      <c r="I26" s="180"/>
      <c r="J26" s="180"/>
      <c r="K26" s="180"/>
      <c r="L26" s="180"/>
      <c r="M26" s="180"/>
    </row>
    <row r="27" spans="1:14" ht="17.45" customHeight="1" x14ac:dyDescent="0.25">
      <c r="A27" s="195" t="s">
        <v>22</v>
      </c>
      <c r="B27" s="196"/>
      <c r="C27" s="197"/>
      <c r="D27" s="229" t="s">
        <v>23</v>
      </c>
      <c r="E27" s="229"/>
      <c r="F27" s="229"/>
      <c r="G27" s="229" t="s">
        <v>67</v>
      </c>
      <c r="H27" s="229"/>
      <c r="I27" s="229"/>
      <c r="J27" s="229"/>
      <c r="K27" s="229" t="s">
        <v>228</v>
      </c>
      <c r="L27" s="229"/>
      <c r="M27" s="229"/>
    </row>
    <row r="28" spans="1:14" ht="57.6" customHeight="1" x14ac:dyDescent="0.25">
      <c r="A28" s="198"/>
      <c r="B28" s="199"/>
      <c r="C28" s="200"/>
      <c r="D28" s="180" t="s">
        <v>564</v>
      </c>
      <c r="E28" s="180"/>
      <c r="F28" s="180"/>
      <c r="G28" s="180" t="s">
        <v>565</v>
      </c>
      <c r="H28" s="180"/>
      <c r="I28" s="180"/>
      <c r="J28" s="180"/>
      <c r="K28" s="180" t="s">
        <v>566</v>
      </c>
      <c r="L28" s="180"/>
      <c r="M28" s="180"/>
    </row>
    <row r="29" spans="1:14" ht="141.75" customHeight="1" x14ac:dyDescent="0.25">
      <c r="A29" s="177" t="s">
        <v>26</v>
      </c>
      <c r="B29" s="178"/>
      <c r="C29" s="179"/>
      <c r="D29" s="202"/>
      <c r="E29" s="203"/>
      <c r="F29" s="203"/>
      <c r="G29" s="203"/>
      <c r="H29" s="203"/>
      <c r="I29" s="203"/>
      <c r="J29" s="203"/>
      <c r="K29" s="203"/>
      <c r="L29" s="203"/>
      <c r="M29" s="204"/>
    </row>
    <row r="30" spans="1:14" ht="17.45" customHeight="1" x14ac:dyDescent="0.25">
      <c r="A30" s="195" t="s">
        <v>223</v>
      </c>
      <c r="B30" s="196"/>
      <c r="C30" s="197"/>
      <c r="D30" s="201" t="s">
        <v>42</v>
      </c>
      <c r="E30" s="201"/>
      <c r="F30" s="201"/>
      <c r="G30" s="201" t="s">
        <v>43</v>
      </c>
      <c r="H30" s="201"/>
      <c r="I30" s="201"/>
      <c r="J30" s="201"/>
      <c r="K30" s="201" t="s">
        <v>44</v>
      </c>
      <c r="L30" s="201"/>
      <c r="M30" s="201"/>
    </row>
    <row r="31" spans="1:14" ht="179.25" customHeight="1" x14ac:dyDescent="0.25">
      <c r="A31" s="198"/>
      <c r="B31" s="199"/>
      <c r="C31" s="200"/>
      <c r="D31" s="230" t="s">
        <v>560</v>
      </c>
      <c r="E31" s="230"/>
      <c r="F31" s="230"/>
      <c r="G31" s="230" t="s">
        <v>336</v>
      </c>
      <c r="H31" s="230"/>
      <c r="I31" s="230"/>
      <c r="J31" s="230"/>
      <c r="K31" s="230" t="s">
        <v>561</v>
      </c>
      <c r="L31" s="230"/>
      <c r="M31" s="230"/>
    </row>
    <row r="32" spans="1:14" ht="160.5" customHeight="1" x14ac:dyDescent="0.25">
      <c r="A32" s="177" t="s">
        <v>28</v>
      </c>
      <c r="B32" s="178"/>
      <c r="C32" s="179"/>
      <c r="D32" s="231" t="s">
        <v>567</v>
      </c>
      <c r="E32" s="232"/>
      <c r="F32" s="232"/>
      <c r="G32" s="232"/>
      <c r="H32" s="232"/>
      <c r="I32" s="232"/>
      <c r="J32" s="232"/>
      <c r="K32" s="232"/>
      <c r="L32" s="232"/>
      <c r="M32" s="233"/>
    </row>
    <row r="33" spans="1:13" ht="46.35" customHeight="1" x14ac:dyDescent="0.25">
      <c r="A33" s="195" t="s">
        <v>29</v>
      </c>
      <c r="B33" s="196"/>
      <c r="C33" s="197"/>
      <c r="D33" s="202" t="s">
        <v>337</v>
      </c>
      <c r="E33" s="203"/>
      <c r="F33" s="203"/>
      <c r="G33" s="203"/>
      <c r="H33" s="203"/>
      <c r="I33" s="203"/>
      <c r="J33" s="203"/>
      <c r="K33" s="203"/>
      <c r="L33" s="203"/>
      <c r="M33" s="204"/>
    </row>
    <row r="34" spans="1:13" ht="17.45" customHeight="1" x14ac:dyDescent="0.25">
      <c r="A34" s="195" t="s">
        <v>47</v>
      </c>
      <c r="B34" s="196"/>
      <c r="C34" s="197"/>
      <c r="D34" s="201" t="s">
        <v>23</v>
      </c>
      <c r="E34" s="201"/>
      <c r="F34" s="201"/>
      <c r="G34" s="201" t="s">
        <v>67</v>
      </c>
      <c r="H34" s="201"/>
      <c r="I34" s="201"/>
      <c r="J34" s="201"/>
      <c r="K34" s="201" t="s">
        <v>228</v>
      </c>
      <c r="L34" s="201"/>
      <c r="M34" s="201"/>
    </row>
    <row r="35" spans="1:13" ht="66" customHeight="1" x14ac:dyDescent="0.25">
      <c r="A35" s="198"/>
      <c r="B35" s="199"/>
      <c r="C35" s="200"/>
      <c r="D35" s="180" t="s">
        <v>338</v>
      </c>
      <c r="E35" s="180"/>
      <c r="F35" s="180"/>
      <c r="G35" s="234" t="s">
        <v>721</v>
      </c>
      <c r="H35" s="234"/>
      <c r="I35" s="234"/>
      <c r="J35" s="234"/>
      <c r="K35" s="180" t="s">
        <v>720</v>
      </c>
      <c r="L35" s="180"/>
      <c r="M35" s="180"/>
    </row>
    <row r="36" spans="1:13" ht="17.45" customHeight="1" x14ac:dyDescent="0.25">
      <c r="A36" s="195" t="s">
        <v>30</v>
      </c>
      <c r="B36" s="196"/>
      <c r="C36" s="197"/>
      <c r="D36" s="205" t="s">
        <v>31</v>
      </c>
      <c r="E36" s="206"/>
      <c r="F36" s="206"/>
      <c r="G36" s="206"/>
      <c r="H36" s="207"/>
      <c r="I36" s="205" t="s">
        <v>32</v>
      </c>
      <c r="J36" s="206"/>
      <c r="K36" s="206"/>
      <c r="L36" s="206"/>
      <c r="M36" s="207"/>
    </row>
    <row r="37" spans="1:13" ht="140.25" customHeight="1" x14ac:dyDescent="0.25">
      <c r="A37" s="198"/>
      <c r="B37" s="199"/>
      <c r="C37" s="200"/>
      <c r="D37" s="202" t="s">
        <v>339</v>
      </c>
      <c r="E37" s="203"/>
      <c r="F37" s="203"/>
      <c r="G37" s="203"/>
      <c r="H37" s="204"/>
      <c r="I37" s="202" t="s">
        <v>340</v>
      </c>
      <c r="J37" s="203"/>
      <c r="K37" s="203"/>
      <c r="L37" s="203"/>
      <c r="M37" s="204"/>
    </row>
    <row r="38" spans="1:13" ht="46.35" customHeight="1" x14ac:dyDescent="0.25">
      <c r="A38" s="177" t="s">
        <v>33</v>
      </c>
      <c r="B38" s="178"/>
      <c r="C38" s="179"/>
      <c r="D38" s="202" t="s">
        <v>341</v>
      </c>
      <c r="E38" s="203"/>
      <c r="F38" s="203"/>
      <c r="G38" s="203"/>
      <c r="H38" s="203"/>
      <c r="I38" s="203"/>
      <c r="J38" s="203"/>
      <c r="K38" s="203"/>
      <c r="L38" s="203"/>
      <c r="M38" s="204"/>
    </row>
    <row r="39" spans="1:13" ht="64.5" customHeight="1" x14ac:dyDescent="0.25">
      <c r="A39" s="177" t="s">
        <v>35</v>
      </c>
      <c r="B39" s="178"/>
      <c r="C39" s="179"/>
      <c r="D39" s="180" t="s">
        <v>342</v>
      </c>
      <c r="E39" s="180"/>
      <c r="F39" s="180"/>
      <c r="G39" s="180"/>
      <c r="H39" s="180"/>
      <c r="I39" s="180"/>
      <c r="J39" s="180"/>
      <c r="K39" s="180"/>
      <c r="L39" s="180"/>
      <c r="M39" s="180"/>
    </row>
    <row r="40" spans="1:13" ht="42.75" customHeight="1" x14ac:dyDescent="0.25">
      <c r="A40" s="177" t="s">
        <v>36</v>
      </c>
      <c r="B40" s="178"/>
      <c r="C40" s="179"/>
      <c r="D40" s="208" t="s">
        <v>343</v>
      </c>
      <c r="E40" s="209"/>
      <c r="F40" s="209"/>
      <c r="G40" s="209"/>
      <c r="H40" s="209"/>
      <c r="I40" s="209"/>
      <c r="J40" s="209"/>
      <c r="K40" s="209"/>
      <c r="L40" s="209"/>
      <c r="M40" s="210"/>
    </row>
    <row r="41" spans="1:13" s="14" customFormat="1" x14ac:dyDescent="0.25"/>
    <row r="42" spans="1:13" s="14" customFormat="1" x14ac:dyDescent="0.25"/>
    <row r="43" spans="1:13" s="14" customFormat="1" x14ac:dyDescent="0.25"/>
    <row r="44" spans="1:13" s="14" customFormat="1" x14ac:dyDescent="0.25"/>
    <row r="45" spans="1:13" s="14" customFormat="1" x14ac:dyDescent="0.25"/>
    <row r="46" spans="1:13" s="14" customFormat="1" x14ac:dyDescent="0.25"/>
    <row r="47" spans="1:13" s="14" customFormat="1" x14ac:dyDescent="0.25"/>
    <row r="48" spans="1:13"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ht="14.45" customHeight="1" x14ac:dyDescent="0.25"/>
  </sheetData>
  <mergeCells count="63">
    <mergeCell ref="A38:C38"/>
    <mergeCell ref="D38:M38"/>
    <mergeCell ref="A39:C39"/>
    <mergeCell ref="D39:M39"/>
    <mergeCell ref="A40:C40"/>
    <mergeCell ref="D40:M40"/>
    <mergeCell ref="A36:C37"/>
    <mergeCell ref="D36:H36"/>
    <mergeCell ref="D37:H37"/>
    <mergeCell ref="I36:M36"/>
    <mergeCell ref="I37:M37"/>
    <mergeCell ref="A32:C32"/>
    <mergeCell ref="D32:M32"/>
    <mergeCell ref="A33:C33"/>
    <mergeCell ref="D33:M33"/>
    <mergeCell ref="A34:C35"/>
    <mergeCell ref="D34:F34"/>
    <mergeCell ref="G34:J34"/>
    <mergeCell ref="K34:M34"/>
    <mergeCell ref="D35:F35"/>
    <mergeCell ref="G35:J35"/>
    <mergeCell ref="K35:M35"/>
    <mergeCell ref="A29:C29"/>
    <mergeCell ref="D29:M29"/>
    <mergeCell ref="A30:C31"/>
    <mergeCell ref="D30:F30"/>
    <mergeCell ref="G30:J30"/>
    <mergeCell ref="K30:M30"/>
    <mergeCell ref="D31:F31"/>
    <mergeCell ref="G31:J31"/>
    <mergeCell ref="K31:M31"/>
    <mergeCell ref="A27:C28"/>
    <mergeCell ref="D27:F27"/>
    <mergeCell ref="G27:J27"/>
    <mergeCell ref="K27:M27"/>
    <mergeCell ref="D28:F28"/>
    <mergeCell ref="G28:J28"/>
    <mergeCell ref="K28:M28"/>
    <mergeCell ref="A24:C24"/>
    <mergeCell ref="D24:M24"/>
    <mergeCell ref="A25:C25"/>
    <mergeCell ref="D25:M25"/>
    <mergeCell ref="A26:C26"/>
    <mergeCell ref="D26:M26"/>
    <mergeCell ref="A21:C21"/>
    <mergeCell ref="D21:M21"/>
    <mergeCell ref="A22:C22"/>
    <mergeCell ref="D22:M22"/>
    <mergeCell ref="A23:C23"/>
    <mergeCell ref="D23:M23"/>
    <mergeCell ref="A20:C20"/>
    <mergeCell ref="D20:M20"/>
    <mergeCell ref="A1:M1"/>
    <mergeCell ref="A2:M2"/>
    <mergeCell ref="A3:M3"/>
    <mergeCell ref="A4:K4"/>
    <mergeCell ref="D7:L7"/>
    <mergeCell ref="D9:L9"/>
    <mergeCell ref="D11:L11"/>
    <mergeCell ref="D13:L13"/>
    <mergeCell ref="D15:L15"/>
    <mergeCell ref="D17:L17"/>
    <mergeCell ref="A19:M19"/>
  </mergeCells>
  <dataValidations count="1">
    <dataValidation type="list" allowBlank="1" showInputMessage="1" showErrorMessage="1" sqref="L17">
      <formula1>Sectores</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[5]Listas!#REF!</xm:f>
          </x14:formula1>
          <xm:sqref>D15:L15</xm:sqref>
        </x14:dataValidation>
        <x14:dataValidation type="list" allowBlank="1" showInputMessage="1" showErrorMessage="1">
          <x14:formula1>
            <xm:f>[5]Listas!#REF!</xm:f>
          </x14:formula1>
          <xm:sqref>D13:L13</xm:sqref>
        </x14:dataValidation>
        <x14:dataValidation type="list" allowBlank="1" showInputMessage="1" showErrorMessage="1">
          <x14:formula1>
            <xm:f>[5]Listas!#REF!</xm:f>
          </x14:formula1>
          <xm:sqref>D9:L9</xm:sqref>
        </x14:dataValidation>
        <x14:dataValidation type="list" allowBlank="1" showInputMessage="1" showErrorMessage="1">
          <x14:formula1>
            <xm:f>[5]Listas!#REF!</xm:f>
          </x14:formula1>
          <xm:sqref>D7:L7</xm:sqref>
        </x14:dataValidation>
        <x14:dataValidation type="list" allowBlank="1" showInputMessage="1" showErrorMessage="1">
          <x14:formula1>
            <xm:f>[5]Listas!#REF!</xm:f>
          </x14:formula1>
          <xm:sqref>D11:L11</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8"/>
  <sheetViews>
    <sheetView topLeftCell="D32" zoomScaleNormal="100" workbookViewId="0">
      <selection activeCell="G34" sqref="G34:L34"/>
    </sheetView>
  </sheetViews>
  <sheetFormatPr baseColWidth="10" defaultColWidth="12.42578125" defaultRowHeight="15.75" x14ac:dyDescent="0.25"/>
  <cols>
    <col min="1" max="1" width="16.85546875" style="34" customWidth="1"/>
    <col min="2" max="2" width="14.140625" style="34" customWidth="1"/>
    <col min="3" max="3" width="3" style="34" customWidth="1"/>
    <col min="4" max="12" width="12.42578125" style="34" customWidth="1"/>
    <col min="13" max="32" width="12.42578125" style="14"/>
    <col min="33" max="16384" width="12.42578125" style="34"/>
  </cols>
  <sheetData>
    <row r="1" spans="1:12" ht="29.1" customHeight="1" x14ac:dyDescent="0.25">
      <c r="A1" s="181" t="s">
        <v>1</v>
      </c>
      <c r="B1" s="182"/>
      <c r="C1" s="182"/>
      <c r="D1" s="182"/>
      <c r="E1" s="182"/>
      <c r="F1" s="182"/>
      <c r="G1" s="182"/>
      <c r="H1" s="182"/>
      <c r="I1" s="182"/>
      <c r="J1" s="182"/>
      <c r="K1" s="182"/>
      <c r="L1" s="183"/>
    </row>
    <row r="2" spans="1:12" ht="28.35" customHeight="1" x14ac:dyDescent="0.25">
      <c r="A2" s="184" t="s">
        <v>447</v>
      </c>
      <c r="B2" s="184"/>
      <c r="C2" s="184"/>
      <c r="D2" s="184"/>
      <c r="E2" s="184"/>
      <c r="F2" s="184"/>
      <c r="G2" s="184"/>
      <c r="H2" s="184"/>
      <c r="I2" s="184"/>
      <c r="J2" s="184"/>
      <c r="K2" s="184"/>
      <c r="L2" s="184"/>
    </row>
    <row r="3" spans="1:12" ht="7.35" customHeight="1" x14ac:dyDescent="0.3">
      <c r="A3" s="185"/>
      <c r="B3" s="185"/>
      <c r="C3" s="185"/>
      <c r="D3" s="185"/>
      <c r="E3" s="185"/>
      <c r="F3" s="185"/>
      <c r="G3" s="185"/>
      <c r="H3" s="185"/>
      <c r="I3" s="185"/>
      <c r="J3" s="185"/>
      <c r="K3" s="185"/>
      <c r="L3" s="185"/>
    </row>
    <row r="4" spans="1:12" ht="15.6" x14ac:dyDescent="0.3">
      <c r="A4" s="186"/>
      <c r="B4" s="187"/>
      <c r="C4" s="187"/>
      <c r="D4" s="187"/>
      <c r="E4" s="187"/>
      <c r="F4" s="187"/>
      <c r="G4" s="187"/>
      <c r="H4" s="187"/>
      <c r="I4" s="187"/>
      <c r="J4" s="187"/>
      <c r="K4" s="15"/>
      <c r="L4" s="16"/>
    </row>
    <row r="5" spans="1:12" ht="22.35" customHeight="1" x14ac:dyDescent="0.25">
      <c r="A5" s="17" t="s">
        <v>2</v>
      </c>
      <c r="B5" s="18"/>
      <c r="C5" s="19"/>
      <c r="D5" s="38">
        <v>10</v>
      </c>
      <c r="E5" s="132"/>
      <c r="G5" s="131"/>
      <c r="H5" s="119"/>
      <c r="I5" s="120"/>
      <c r="J5" s="121"/>
      <c r="K5" s="22"/>
      <c r="L5" s="24"/>
    </row>
    <row r="6" spans="1:12" ht="6.6" customHeight="1" x14ac:dyDescent="0.3">
      <c r="A6" s="17"/>
      <c r="B6" s="18"/>
      <c r="C6" s="19"/>
      <c r="D6" s="23"/>
      <c r="E6" s="23"/>
      <c r="F6" s="23"/>
      <c r="G6" s="23"/>
      <c r="H6" s="23"/>
      <c r="I6" s="23"/>
      <c r="J6" s="23"/>
      <c r="K6" s="23"/>
      <c r="L6" s="24"/>
    </row>
    <row r="7" spans="1:12" ht="22.35" customHeight="1" x14ac:dyDescent="0.25">
      <c r="A7" s="17" t="s">
        <v>4</v>
      </c>
      <c r="B7" s="18"/>
      <c r="C7" s="25"/>
      <c r="D7" s="188" t="s">
        <v>5</v>
      </c>
      <c r="E7" s="189"/>
      <c r="F7" s="189"/>
      <c r="G7" s="189"/>
      <c r="H7" s="189"/>
      <c r="I7" s="189"/>
      <c r="J7" s="189"/>
      <c r="K7" s="190"/>
      <c r="L7" s="24"/>
    </row>
    <row r="8" spans="1:12" ht="6.6" customHeight="1" x14ac:dyDescent="0.3">
      <c r="A8" s="17"/>
      <c r="B8" s="18"/>
      <c r="C8" s="19"/>
      <c r="D8" s="46"/>
      <c r="E8" s="46"/>
      <c r="F8" s="46"/>
      <c r="G8" s="46"/>
      <c r="H8" s="46"/>
      <c r="I8" s="46"/>
      <c r="J8" s="46"/>
      <c r="K8" s="46"/>
      <c r="L8" s="24"/>
    </row>
    <row r="9" spans="1:12" ht="22.35" customHeight="1" x14ac:dyDescent="0.3">
      <c r="A9" s="17" t="s">
        <v>6</v>
      </c>
      <c r="B9" s="18"/>
      <c r="C9" s="26"/>
      <c r="D9" s="188" t="s">
        <v>7</v>
      </c>
      <c r="E9" s="189"/>
      <c r="F9" s="189"/>
      <c r="G9" s="189"/>
      <c r="H9" s="189"/>
      <c r="I9" s="189"/>
      <c r="J9" s="189"/>
      <c r="K9" s="190"/>
      <c r="L9" s="24"/>
    </row>
    <row r="10" spans="1:12" ht="6.6" customHeight="1" x14ac:dyDescent="0.3">
      <c r="A10" s="17"/>
      <c r="B10" s="18"/>
      <c r="C10" s="19"/>
      <c r="D10" s="46"/>
      <c r="E10" s="46"/>
      <c r="F10" s="46"/>
      <c r="G10" s="46"/>
      <c r="H10" s="46"/>
      <c r="I10" s="46"/>
      <c r="J10" s="46"/>
      <c r="K10" s="46"/>
      <c r="L10" s="24"/>
    </row>
    <row r="11" spans="1:12" ht="22.35" customHeight="1" x14ac:dyDescent="0.25">
      <c r="A11" s="17" t="s">
        <v>8</v>
      </c>
      <c r="B11" s="18"/>
      <c r="C11" s="26"/>
      <c r="D11" s="191" t="s">
        <v>37</v>
      </c>
      <c r="E11" s="192"/>
      <c r="F11" s="192"/>
      <c r="G11" s="192"/>
      <c r="H11" s="192"/>
      <c r="I11" s="192"/>
      <c r="J11" s="192"/>
      <c r="K11" s="193"/>
      <c r="L11" s="24"/>
    </row>
    <row r="12" spans="1:12" ht="6.6" customHeight="1" x14ac:dyDescent="0.25">
      <c r="A12" s="17"/>
      <c r="B12" s="18"/>
      <c r="C12" s="19"/>
      <c r="D12" s="46"/>
      <c r="E12" s="46"/>
      <c r="F12" s="46"/>
      <c r="G12" s="46"/>
      <c r="H12" s="46"/>
      <c r="I12" s="46"/>
      <c r="J12" s="46"/>
      <c r="K12" s="46"/>
      <c r="L12" s="24"/>
    </row>
    <row r="13" spans="1:12" ht="22.35" customHeight="1" x14ac:dyDescent="0.25">
      <c r="A13" s="17" t="s">
        <v>10</v>
      </c>
      <c r="B13" s="18"/>
      <c r="C13" s="26"/>
      <c r="D13" s="188" t="s">
        <v>38</v>
      </c>
      <c r="E13" s="189"/>
      <c r="F13" s="189"/>
      <c r="G13" s="189"/>
      <c r="H13" s="189"/>
      <c r="I13" s="189"/>
      <c r="J13" s="189"/>
      <c r="K13" s="190"/>
      <c r="L13" s="24"/>
    </row>
    <row r="14" spans="1:12" ht="6.6" customHeight="1" x14ac:dyDescent="0.25">
      <c r="A14" s="17"/>
      <c r="B14" s="18"/>
      <c r="C14" s="19"/>
      <c r="D14" s="46"/>
      <c r="E14" s="46"/>
      <c r="F14" s="46"/>
      <c r="G14" s="46"/>
      <c r="H14" s="46"/>
      <c r="I14" s="46"/>
      <c r="J14" s="46"/>
      <c r="K14" s="46"/>
      <c r="L14" s="24"/>
    </row>
    <row r="15" spans="1:12" ht="22.35" customHeight="1" x14ac:dyDescent="0.25">
      <c r="A15" s="17" t="s">
        <v>12</v>
      </c>
      <c r="B15" s="18"/>
      <c r="C15" s="26"/>
      <c r="D15" s="188" t="s">
        <v>214</v>
      </c>
      <c r="E15" s="189"/>
      <c r="F15" s="189"/>
      <c r="G15" s="189"/>
      <c r="H15" s="189"/>
      <c r="I15" s="189"/>
      <c r="J15" s="189"/>
      <c r="K15" s="190"/>
      <c r="L15" s="27"/>
    </row>
    <row r="16" spans="1:12" ht="6.6" customHeight="1" x14ac:dyDescent="0.25">
      <c r="A16" s="17"/>
      <c r="B16" s="18"/>
      <c r="C16" s="19"/>
      <c r="D16" s="46"/>
      <c r="E16" s="46"/>
      <c r="F16" s="46"/>
      <c r="G16" s="46"/>
      <c r="H16" s="46"/>
      <c r="I16" s="46"/>
      <c r="J16" s="46"/>
      <c r="K16" s="46"/>
      <c r="L16" s="24"/>
    </row>
    <row r="17" spans="1:12" ht="22.35" customHeight="1" x14ac:dyDescent="0.25">
      <c r="A17" s="17" t="s">
        <v>14</v>
      </c>
      <c r="B17" s="18"/>
      <c r="C17" s="26"/>
      <c r="D17" s="188" t="s">
        <v>39</v>
      </c>
      <c r="E17" s="189"/>
      <c r="F17" s="189"/>
      <c r="G17" s="189"/>
      <c r="H17" s="189"/>
      <c r="I17" s="189"/>
      <c r="J17" s="189"/>
      <c r="K17" s="190"/>
      <c r="L17" s="27"/>
    </row>
    <row r="18" spans="1:12" ht="5.0999999999999996" customHeight="1" x14ac:dyDescent="0.25">
      <c r="A18" s="28"/>
      <c r="B18" s="29"/>
      <c r="C18" s="29"/>
      <c r="D18" s="29"/>
      <c r="E18" s="29"/>
      <c r="F18" s="30"/>
      <c r="G18" s="31"/>
      <c r="H18" s="31"/>
      <c r="I18" s="29"/>
      <c r="J18" s="29"/>
      <c r="K18" s="32"/>
      <c r="L18" s="33"/>
    </row>
    <row r="19" spans="1:12" ht="30.6" customHeight="1" x14ac:dyDescent="0.25">
      <c r="A19" s="194" t="s">
        <v>458</v>
      </c>
      <c r="B19" s="194"/>
      <c r="C19" s="194"/>
      <c r="D19" s="194"/>
      <c r="E19" s="194"/>
      <c r="F19" s="194"/>
      <c r="G19" s="194"/>
      <c r="H19" s="194"/>
      <c r="I19" s="194"/>
      <c r="J19" s="194"/>
      <c r="K19" s="194"/>
      <c r="L19" s="194"/>
    </row>
    <row r="20" spans="1:12" ht="39" customHeight="1" x14ac:dyDescent="0.25">
      <c r="A20" s="177" t="s">
        <v>16</v>
      </c>
      <c r="B20" s="178"/>
      <c r="C20" s="179"/>
      <c r="D20" s="180" t="s">
        <v>638</v>
      </c>
      <c r="E20" s="180"/>
      <c r="F20" s="180"/>
      <c r="G20" s="180"/>
      <c r="H20" s="180"/>
      <c r="I20" s="180"/>
      <c r="J20" s="180"/>
      <c r="K20" s="180"/>
      <c r="L20" s="180"/>
    </row>
    <row r="21" spans="1:12" ht="397.5" customHeight="1" x14ac:dyDescent="0.25">
      <c r="A21" s="177" t="s">
        <v>0</v>
      </c>
      <c r="B21" s="178"/>
      <c r="C21" s="179"/>
      <c r="D21" s="180" t="s">
        <v>639</v>
      </c>
      <c r="E21" s="180"/>
      <c r="F21" s="180"/>
      <c r="G21" s="180"/>
      <c r="H21" s="180"/>
      <c r="I21" s="180"/>
      <c r="J21" s="180"/>
      <c r="K21" s="180"/>
      <c r="L21" s="180"/>
    </row>
    <row r="22" spans="1:12" ht="46.35" customHeight="1" x14ac:dyDescent="0.25">
      <c r="A22" s="177" t="s">
        <v>17</v>
      </c>
      <c r="B22" s="178"/>
      <c r="C22" s="179"/>
      <c r="D22" s="180" t="s">
        <v>637</v>
      </c>
      <c r="E22" s="180"/>
      <c r="F22" s="180"/>
      <c r="G22" s="180"/>
      <c r="H22" s="180"/>
      <c r="I22" s="180"/>
      <c r="J22" s="180"/>
      <c r="K22" s="180"/>
      <c r="L22" s="180"/>
    </row>
    <row r="23" spans="1:12" ht="54" customHeight="1" x14ac:dyDescent="0.25">
      <c r="A23" s="177" t="s">
        <v>18</v>
      </c>
      <c r="B23" s="178"/>
      <c r="C23" s="179"/>
      <c r="D23" s="180" t="s">
        <v>344</v>
      </c>
      <c r="E23" s="180"/>
      <c r="F23" s="180"/>
      <c r="G23" s="180"/>
      <c r="H23" s="180"/>
      <c r="I23" s="180"/>
      <c r="J23" s="180"/>
      <c r="K23" s="180"/>
      <c r="L23" s="180"/>
    </row>
    <row r="24" spans="1:12" ht="60" customHeight="1" x14ac:dyDescent="0.25">
      <c r="A24" s="177" t="s">
        <v>19</v>
      </c>
      <c r="B24" s="178"/>
      <c r="C24" s="179"/>
      <c r="D24" s="180" t="s">
        <v>345</v>
      </c>
      <c r="E24" s="180"/>
      <c r="F24" s="180"/>
      <c r="G24" s="180"/>
      <c r="H24" s="180"/>
      <c r="I24" s="180"/>
      <c r="J24" s="180"/>
      <c r="K24" s="180"/>
      <c r="L24" s="180"/>
    </row>
    <row r="25" spans="1:12" ht="66.75" customHeight="1" x14ac:dyDescent="0.25">
      <c r="A25" s="177" t="s">
        <v>20</v>
      </c>
      <c r="B25" s="178"/>
      <c r="C25" s="179"/>
      <c r="D25" s="180" t="s">
        <v>69</v>
      </c>
      <c r="E25" s="180"/>
      <c r="F25" s="180"/>
      <c r="G25" s="180"/>
      <c r="H25" s="180"/>
      <c r="I25" s="180"/>
      <c r="J25" s="180"/>
      <c r="K25" s="180"/>
      <c r="L25" s="180"/>
    </row>
    <row r="26" spans="1:12" ht="59.25" customHeight="1" x14ac:dyDescent="0.25">
      <c r="A26" s="177" t="s">
        <v>21</v>
      </c>
      <c r="B26" s="178"/>
      <c r="C26" s="179"/>
      <c r="D26" s="221" t="s">
        <v>643</v>
      </c>
      <c r="E26" s="221"/>
      <c r="F26" s="221"/>
      <c r="G26" s="221"/>
      <c r="H26" s="221"/>
      <c r="I26" s="221"/>
      <c r="J26" s="221"/>
      <c r="K26" s="221"/>
      <c r="L26" s="221"/>
    </row>
    <row r="27" spans="1:12" ht="17.45" customHeight="1" x14ac:dyDescent="0.25">
      <c r="A27" s="195" t="s">
        <v>22</v>
      </c>
      <c r="B27" s="196"/>
      <c r="C27" s="197"/>
      <c r="D27" s="201" t="s">
        <v>23</v>
      </c>
      <c r="E27" s="201"/>
      <c r="F27" s="201"/>
      <c r="G27" s="201" t="s">
        <v>67</v>
      </c>
      <c r="H27" s="201"/>
      <c r="I27" s="201"/>
      <c r="J27" s="201" t="s">
        <v>228</v>
      </c>
      <c r="K27" s="201"/>
      <c r="L27" s="201"/>
    </row>
    <row r="28" spans="1:12" ht="160.5" customHeight="1" x14ac:dyDescent="0.25">
      <c r="A28" s="198"/>
      <c r="B28" s="199"/>
      <c r="C28" s="200"/>
      <c r="D28" s="180" t="s">
        <v>644</v>
      </c>
      <c r="E28" s="180"/>
      <c r="F28" s="180"/>
      <c r="G28" s="180" t="s">
        <v>647</v>
      </c>
      <c r="H28" s="180"/>
      <c r="I28" s="180"/>
      <c r="J28" s="180" t="s">
        <v>70</v>
      </c>
      <c r="K28" s="180"/>
      <c r="L28" s="180"/>
    </row>
    <row r="29" spans="1:12" ht="76.5" customHeight="1" x14ac:dyDescent="0.25">
      <c r="A29" s="198" t="s">
        <v>59</v>
      </c>
      <c r="B29" s="199"/>
      <c r="C29" s="200"/>
      <c r="D29" s="202" t="s">
        <v>346</v>
      </c>
      <c r="E29" s="203"/>
      <c r="F29" s="203"/>
      <c r="G29" s="203"/>
      <c r="H29" s="203"/>
      <c r="I29" s="203"/>
      <c r="J29" s="203"/>
      <c r="K29" s="203"/>
      <c r="L29" s="204"/>
    </row>
    <row r="30" spans="1:12" ht="17.45" customHeight="1" x14ac:dyDescent="0.25">
      <c r="A30" s="195" t="s">
        <v>223</v>
      </c>
      <c r="B30" s="196"/>
      <c r="C30" s="197"/>
      <c r="D30" s="201" t="s">
        <v>42</v>
      </c>
      <c r="E30" s="201"/>
      <c r="F30" s="201"/>
      <c r="G30" s="201" t="s">
        <v>43</v>
      </c>
      <c r="H30" s="201"/>
      <c r="I30" s="201"/>
      <c r="J30" s="201" t="s">
        <v>44</v>
      </c>
      <c r="K30" s="201"/>
      <c r="L30" s="201"/>
    </row>
    <row r="31" spans="1:12" ht="102" customHeight="1" x14ac:dyDescent="0.25">
      <c r="A31" s="198"/>
      <c r="B31" s="199"/>
      <c r="C31" s="200"/>
      <c r="D31" s="180" t="s">
        <v>645</v>
      </c>
      <c r="E31" s="180"/>
      <c r="F31" s="180"/>
      <c r="G31" s="180" t="s">
        <v>71</v>
      </c>
      <c r="H31" s="180"/>
      <c r="I31" s="180"/>
      <c r="J31" s="180" t="s">
        <v>347</v>
      </c>
      <c r="K31" s="180"/>
      <c r="L31" s="180"/>
    </row>
    <row r="32" spans="1:12" ht="78.599999999999994" customHeight="1" x14ac:dyDescent="0.25">
      <c r="A32" s="177" t="s">
        <v>28</v>
      </c>
      <c r="B32" s="178"/>
      <c r="C32" s="179"/>
      <c r="D32" s="214" t="s">
        <v>640</v>
      </c>
      <c r="E32" s="215"/>
      <c r="F32" s="215"/>
      <c r="G32" s="215"/>
      <c r="H32" s="215"/>
      <c r="I32" s="215"/>
      <c r="J32" s="215"/>
      <c r="K32" s="215"/>
      <c r="L32" s="216"/>
    </row>
    <row r="33" spans="1:12" ht="46.35" customHeight="1" x14ac:dyDescent="0.25">
      <c r="A33" s="195" t="s">
        <v>29</v>
      </c>
      <c r="B33" s="196"/>
      <c r="C33" s="197"/>
      <c r="D33" s="202" t="s">
        <v>641</v>
      </c>
      <c r="E33" s="203"/>
      <c r="F33" s="203"/>
      <c r="G33" s="203"/>
      <c r="H33" s="203"/>
      <c r="I33" s="203"/>
      <c r="J33" s="203"/>
      <c r="K33" s="203"/>
      <c r="L33" s="204"/>
    </row>
    <row r="34" spans="1:12" ht="17.45" customHeight="1" x14ac:dyDescent="0.25">
      <c r="A34" s="195" t="s">
        <v>47</v>
      </c>
      <c r="B34" s="196"/>
      <c r="C34" s="197"/>
      <c r="D34" s="201" t="s">
        <v>23</v>
      </c>
      <c r="E34" s="201"/>
      <c r="F34" s="201"/>
      <c r="G34" s="201" t="s">
        <v>67</v>
      </c>
      <c r="H34" s="201"/>
      <c r="I34" s="201"/>
      <c r="J34" s="201" t="s">
        <v>228</v>
      </c>
      <c r="K34" s="201"/>
      <c r="L34" s="201"/>
    </row>
    <row r="35" spans="1:12" ht="168.75" customHeight="1" x14ac:dyDescent="0.25">
      <c r="A35" s="198"/>
      <c r="B35" s="199"/>
      <c r="C35" s="200"/>
      <c r="D35" s="180" t="s">
        <v>72</v>
      </c>
      <c r="E35" s="180"/>
      <c r="F35" s="180"/>
      <c r="G35" s="213"/>
      <c r="H35" s="213"/>
      <c r="I35" s="213"/>
      <c r="J35" s="213"/>
      <c r="K35" s="213"/>
      <c r="L35" s="213"/>
    </row>
    <row r="36" spans="1:12" ht="17.45" customHeight="1" x14ac:dyDescent="0.25">
      <c r="A36" s="195" t="s">
        <v>30</v>
      </c>
      <c r="B36" s="196"/>
      <c r="C36" s="197"/>
      <c r="D36" s="205" t="s">
        <v>31</v>
      </c>
      <c r="E36" s="206"/>
      <c r="F36" s="206"/>
      <c r="G36" s="207"/>
      <c r="H36" s="206" t="s">
        <v>32</v>
      </c>
      <c r="I36" s="206"/>
      <c r="J36" s="206"/>
      <c r="K36" s="206"/>
      <c r="L36" s="207"/>
    </row>
    <row r="37" spans="1:12" ht="69.75" customHeight="1" x14ac:dyDescent="0.25">
      <c r="A37" s="198"/>
      <c r="B37" s="199"/>
      <c r="C37" s="200"/>
      <c r="D37" s="202" t="s">
        <v>348</v>
      </c>
      <c r="E37" s="203"/>
      <c r="F37" s="203"/>
      <c r="G37" s="204"/>
      <c r="H37" s="203" t="s">
        <v>646</v>
      </c>
      <c r="I37" s="203"/>
      <c r="J37" s="203"/>
      <c r="K37" s="203"/>
      <c r="L37" s="204"/>
    </row>
    <row r="38" spans="1:12" ht="46.35" customHeight="1" x14ac:dyDescent="0.25">
      <c r="A38" s="177" t="s">
        <v>33</v>
      </c>
      <c r="B38" s="178"/>
      <c r="C38" s="179"/>
      <c r="D38" s="202" t="s">
        <v>642</v>
      </c>
      <c r="E38" s="215"/>
      <c r="F38" s="215"/>
      <c r="G38" s="215"/>
      <c r="H38" s="215"/>
      <c r="I38" s="215"/>
      <c r="J38" s="215"/>
      <c r="K38" s="215"/>
      <c r="L38" s="216"/>
    </row>
    <row r="39" spans="1:12" ht="46.35" customHeight="1" x14ac:dyDescent="0.25">
      <c r="A39" s="177" t="s">
        <v>35</v>
      </c>
      <c r="B39" s="178"/>
      <c r="C39" s="179"/>
      <c r="D39" s="180" t="s">
        <v>73</v>
      </c>
      <c r="E39" s="180"/>
      <c r="F39" s="180"/>
      <c r="G39" s="180"/>
      <c r="H39" s="180"/>
      <c r="I39" s="180"/>
      <c r="J39" s="180"/>
      <c r="K39" s="180"/>
      <c r="L39" s="180"/>
    </row>
    <row r="40" spans="1:12" s="14" customFormat="1" ht="71.25" customHeight="1" x14ac:dyDescent="0.25">
      <c r="A40" s="177" t="s">
        <v>36</v>
      </c>
      <c r="B40" s="178"/>
      <c r="C40" s="179"/>
      <c r="D40" s="202" t="s">
        <v>636</v>
      </c>
      <c r="E40" s="203"/>
      <c r="F40" s="203"/>
      <c r="G40" s="203"/>
      <c r="H40" s="203"/>
      <c r="I40" s="203"/>
      <c r="J40" s="203"/>
      <c r="K40" s="203"/>
      <c r="L40" s="204"/>
    </row>
    <row r="41" spans="1:12" s="14" customFormat="1" x14ac:dyDescent="0.25"/>
    <row r="42" spans="1:12" s="14" customFormat="1" x14ac:dyDescent="0.25"/>
    <row r="43" spans="1:12" s="14" customFormat="1" x14ac:dyDescent="0.25"/>
    <row r="44" spans="1:12" s="14" customFormat="1" x14ac:dyDescent="0.25"/>
    <row r="45" spans="1:12" s="14" customFormat="1" x14ac:dyDescent="0.25"/>
    <row r="46" spans="1:12" s="14" customFormat="1" x14ac:dyDescent="0.25"/>
    <row r="47" spans="1:12" s="14" customFormat="1" x14ac:dyDescent="0.25"/>
    <row r="48" spans="1:12"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ht="14.45" customHeight="1" x14ac:dyDescent="0.25"/>
  </sheetData>
  <mergeCells count="63">
    <mergeCell ref="A38:C38"/>
    <mergeCell ref="D38:L38"/>
    <mergeCell ref="A39:C39"/>
    <mergeCell ref="D39:L39"/>
    <mergeCell ref="A40:C40"/>
    <mergeCell ref="D40:L40"/>
    <mergeCell ref="A36:C37"/>
    <mergeCell ref="D36:G36"/>
    <mergeCell ref="H36:L36"/>
    <mergeCell ref="D37:G37"/>
    <mergeCell ref="H37:L37"/>
    <mergeCell ref="A32:C32"/>
    <mergeCell ref="D32:L32"/>
    <mergeCell ref="A33:C33"/>
    <mergeCell ref="D33:L33"/>
    <mergeCell ref="A34:C35"/>
    <mergeCell ref="D34:F34"/>
    <mergeCell ref="G34:I34"/>
    <mergeCell ref="J34:L34"/>
    <mergeCell ref="D35:F35"/>
    <mergeCell ref="G35:I35"/>
    <mergeCell ref="J35:L35"/>
    <mergeCell ref="A29:C29"/>
    <mergeCell ref="D29:L29"/>
    <mergeCell ref="A30:C31"/>
    <mergeCell ref="D30:F30"/>
    <mergeCell ref="G30:I30"/>
    <mergeCell ref="J30:L30"/>
    <mergeCell ref="D31:F31"/>
    <mergeCell ref="G31:I31"/>
    <mergeCell ref="J31:L31"/>
    <mergeCell ref="A27:C28"/>
    <mergeCell ref="D27:F27"/>
    <mergeCell ref="G27:I27"/>
    <mergeCell ref="J27:L27"/>
    <mergeCell ref="D28:F28"/>
    <mergeCell ref="G28:I28"/>
    <mergeCell ref="J28:L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pageSetup orientation="portrait" horizontalDpi="4294967292" verticalDpi="0"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[5]Listas!#REF!</xm:f>
          </x14:formula1>
          <xm:sqref>D11:K11 D15:K15 D13:K13 D9:K9 D7:K7</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A26" zoomScaleNormal="100" workbookViewId="0">
      <selection activeCell="G27" sqref="G27:L27"/>
    </sheetView>
  </sheetViews>
  <sheetFormatPr baseColWidth="10" defaultColWidth="12.42578125" defaultRowHeight="15.75" x14ac:dyDescent="0.25"/>
  <cols>
    <col min="1" max="1" width="16.85546875" style="34" customWidth="1"/>
    <col min="2" max="2" width="14.140625" style="34" customWidth="1"/>
    <col min="3" max="3" width="3" style="34" customWidth="1"/>
    <col min="4" max="12" width="13.5703125" style="34" customWidth="1"/>
    <col min="13" max="32" width="12.42578125" style="14"/>
    <col min="33" max="16384" width="12.42578125" style="34"/>
  </cols>
  <sheetData>
    <row r="1" spans="1:12" ht="29.1" customHeight="1" x14ac:dyDescent="0.25">
      <c r="A1" s="181" t="s">
        <v>1</v>
      </c>
      <c r="B1" s="182"/>
      <c r="C1" s="182"/>
      <c r="D1" s="182"/>
      <c r="E1" s="182"/>
      <c r="F1" s="182"/>
      <c r="G1" s="182"/>
      <c r="H1" s="182"/>
      <c r="I1" s="182"/>
      <c r="J1" s="182"/>
      <c r="K1" s="182"/>
      <c r="L1" s="183"/>
    </row>
    <row r="2" spans="1:12" ht="28.35" customHeight="1" x14ac:dyDescent="0.25">
      <c r="A2" s="184" t="s">
        <v>447</v>
      </c>
      <c r="B2" s="184"/>
      <c r="C2" s="184"/>
      <c r="D2" s="184"/>
      <c r="E2" s="184"/>
      <c r="F2" s="184"/>
      <c r="G2" s="184"/>
      <c r="H2" s="184"/>
      <c r="I2" s="184"/>
      <c r="J2" s="184"/>
      <c r="K2" s="184"/>
      <c r="L2" s="184"/>
    </row>
    <row r="3" spans="1:12" ht="7.35" customHeight="1" x14ac:dyDescent="0.25">
      <c r="A3" s="185"/>
      <c r="B3" s="185"/>
      <c r="C3" s="185"/>
      <c r="D3" s="185"/>
      <c r="E3" s="185"/>
      <c r="F3" s="185"/>
      <c r="G3" s="185"/>
      <c r="H3" s="185"/>
      <c r="I3" s="185"/>
      <c r="J3" s="185"/>
      <c r="K3" s="185"/>
      <c r="L3" s="185"/>
    </row>
    <row r="4" spans="1:12" x14ac:dyDescent="0.25">
      <c r="A4" s="186"/>
      <c r="B4" s="187"/>
      <c r="C4" s="187"/>
      <c r="D4" s="187"/>
      <c r="E4" s="187"/>
      <c r="F4" s="187"/>
      <c r="G4" s="187"/>
      <c r="H4" s="187"/>
      <c r="I4" s="187"/>
      <c r="J4" s="187"/>
      <c r="K4" s="15"/>
      <c r="L4" s="16"/>
    </row>
    <row r="5" spans="1:12" ht="22.35" customHeight="1" x14ac:dyDescent="0.25">
      <c r="A5" s="17" t="s">
        <v>2</v>
      </c>
      <c r="B5" s="18"/>
      <c r="C5" s="19"/>
      <c r="D5" s="38">
        <v>11</v>
      </c>
      <c r="E5" s="117" t="s">
        <v>3</v>
      </c>
      <c r="F5" s="130"/>
      <c r="G5" s="131" t="s">
        <v>207</v>
      </c>
      <c r="H5" s="121" t="s">
        <v>454</v>
      </c>
      <c r="I5" s="120" t="s">
        <v>208</v>
      </c>
      <c r="J5" s="121"/>
      <c r="K5" s="22"/>
      <c r="L5" s="24"/>
    </row>
    <row r="6" spans="1:12" ht="6.6" customHeight="1" x14ac:dyDescent="0.25">
      <c r="A6" s="17"/>
      <c r="B6" s="18"/>
      <c r="C6" s="19"/>
      <c r="D6" s="23"/>
      <c r="E6" s="23"/>
      <c r="F6" s="23"/>
      <c r="G6" s="23"/>
      <c r="H6" s="23"/>
      <c r="I6" s="23"/>
      <c r="J6" s="23"/>
      <c r="K6" s="23"/>
      <c r="L6" s="24"/>
    </row>
    <row r="7" spans="1:12" ht="22.35" customHeight="1" x14ac:dyDescent="0.25">
      <c r="A7" s="17" t="s">
        <v>4</v>
      </c>
      <c r="B7" s="18"/>
      <c r="C7" s="25"/>
      <c r="D7" s="188" t="s">
        <v>62</v>
      </c>
      <c r="E7" s="189"/>
      <c r="F7" s="189"/>
      <c r="G7" s="189"/>
      <c r="H7" s="189"/>
      <c r="I7" s="189"/>
      <c r="J7" s="189"/>
      <c r="K7" s="190"/>
      <c r="L7" s="24"/>
    </row>
    <row r="8" spans="1:12" ht="6.6" customHeight="1" x14ac:dyDescent="0.25">
      <c r="A8" s="17"/>
      <c r="B8" s="18"/>
      <c r="C8" s="19"/>
      <c r="D8" s="46"/>
      <c r="E8" s="46"/>
      <c r="F8" s="46"/>
      <c r="G8" s="46"/>
      <c r="H8" s="46"/>
      <c r="I8" s="46"/>
      <c r="J8" s="46"/>
      <c r="K8" s="46"/>
      <c r="L8" s="24"/>
    </row>
    <row r="9" spans="1:12" ht="22.35" customHeight="1" x14ac:dyDescent="0.25">
      <c r="A9" s="17" t="s">
        <v>6</v>
      </c>
      <c r="B9" s="18"/>
      <c r="C9" s="26"/>
      <c r="D9" s="188" t="s">
        <v>81</v>
      </c>
      <c r="E9" s="189"/>
      <c r="F9" s="189"/>
      <c r="G9" s="189"/>
      <c r="H9" s="189"/>
      <c r="I9" s="189"/>
      <c r="J9" s="189"/>
      <c r="K9" s="190"/>
      <c r="L9" s="24"/>
    </row>
    <row r="10" spans="1:12" ht="6.6" customHeight="1" x14ac:dyDescent="0.25">
      <c r="A10" s="17"/>
      <c r="B10" s="18"/>
      <c r="C10" s="19"/>
      <c r="D10" s="46"/>
      <c r="E10" s="46"/>
      <c r="F10" s="46"/>
      <c r="G10" s="46"/>
      <c r="H10" s="46"/>
      <c r="I10" s="46"/>
      <c r="J10" s="46"/>
      <c r="K10" s="46"/>
      <c r="L10" s="24"/>
    </row>
    <row r="11" spans="1:12" ht="22.35" customHeight="1" x14ac:dyDescent="0.25">
      <c r="A11" s="17" t="s">
        <v>8</v>
      </c>
      <c r="B11" s="18"/>
      <c r="C11" s="26"/>
      <c r="D11" s="191" t="s">
        <v>320</v>
      </c>
      <c r="E11" s="192"/>
      <c r="F11" s="192"/>
      <c r="G11" s="192"/>
      <c r="H11" s="192"/>
      <c r="I11" s="192"/>
      <c r="J11" s="192"/>
      <c r="K11" s="193"/>
      <c r="L11" s="24"/>
    </row>
    <row r="12" spans="1:12" ht="6.6" customHeight="1" x14ac:dyDescent="0.25">
      <c r="A12" s="17"/>
      <c r="B12" s="18"/>
      <c r="C12" s="19"/>
      <c r="D12" s="46"/>
      <c r="E12" s="46"/>
      <c r="F12" s="46"/>
      <c r="G12" s="46"/>
      <c r="H12" s="46"/>
      <c r="I12" s="46"/>
      <c r="J12" s="46"/>
      <c r="K12" s="46"/>
      <c r="L12" s="24"/>
    </row>
    <row r="13" spans="1:12" ht="22.35" customHeight="1" x14ac:dyDescent="0.25">
      <c r="A13" s="17" t="s">
        <v>10</v>
      </c>
      <c r="B13" s="18"/>
      <c r="C13" s="26"/>
      <c r="D13" s="188" t="s">
        <v>64</v>
      </c>
      <c r="E13" s="189"/>
      <c r="F13" s="189"/>
      <c r="G13" s="189"/>
      <c r="H13" s="189"/>
      <c r="I13" s="189"/>
      <c r="J13" s="189"/>
      <c r="K13" s="190"/>
      <c r="L13" s="24"/>
    </row>
    <row r="14" spans="1:12" ht="6.6" customHeight="1" x14ac:dyDescent="0.25">
      <c r="A14" s="17"/>
      <c r="B14" s="18"/>
      <c r="C14" s="19"/>
      <c r="D14" s="46"/>
      <c r="E14" s="46"/>
      <c r="F14" s="46"/>
      <c r="G14" s="46"/>
      <c r="H14" s="46"/>
      <c r="I14" s="46"/>
      <c r="J14" s="46"/>
      <c r="K14" s="46"/>
      <c r="L14" s="24"/>
    </row>
    <row r="15" spans="1:12" ht="22.35" customHeight="1" x14ac:dyDescent="0.25">
      <c r="A15" s="17" t="s">
        <v>12</v>
      </c>
      <c r="B15" s="18"/>
      <c r="C15" s="26"/>
      <c r="D15" s="188" t="s">
        <v>65</v>
      </c>
      <c r="E15" s="189"/>
      <c r="F15" s="189"/>
      <c r="G15" s="189"/>
      <c r="H15" s="189"/>
      <c r="I15" s="189"/>
      <c r="J15" s="189"/>
      <c r="K15" s="190"/>
      <c r="L15" s="27"/>
    </row>
    <row r="16" spans="1:12" ht="6.6" customHeight="1" x14ac:dyDescent="0.25">
      <c r="A16" s="17"/>
      <c r="B16" s="18"/>
      <c r="C16" s="19"/>
      <c r="D16" s="46"/>
      <c r="E16" s="46"/>
      <c r="F16" s="46"/>
      <c r="G16" s="46"/>
      <c r="H16" s="46"/>
      <c r="I16" s="46"/>
      <c r="J16" s="46"/>
      <c r="K16" s="46"/>
      <c r="L16" s="24"/>
    </row>
    <row r="17" spans="1:12" ht="22.35" customHeight="1" x14ac:dyDescent="0.25">
      <c r="A17" s="17" t="s">
        <v>14</v>
      </c>
      <c r="B17" s="18"/>
      <c r="C17" s="26"/>
      <c r="D17" s="188" t="s">
        <v>39</v>
      </c>
      <c r="E17" s="189"/>
      <c r="F17" s="189"/>
      <c r="G17" s="189"/>
      <c r="H17" s="189"/>
      <c r="I17" s="189"/>
      <c r="J17" s="189"/>
      <c r="K17" s="190"/>
      <c r="L17" s="27"/>
    </row>
    <row r="18" spans="1:12" ht="5.0999999999999996" customHeight="1" x14ac:dyDescent="0.25">
      <c r="A18" s="28"/>
      <c r="B18" s="29"/>
      <c r="C18" s="29"/>
      <c r="D18" s="29"/>
      <c r="E18" s="30"/>
      <c r="F18" s="30"/>
      <c r="G18" s="31"/>
      <c r="H18" s="31"/>
      <c r="I18" s="29"/>
      <c r="J18" s="29"/>
      <c r="K18" s="32"/>
      <c r="L18" s="33"/>
    </row>
    <row r="19" spans="1:12" ht="30.6" customHeight="1" x14ac:dyDescent="0.25">
      <c r="A19" s="194" t="s">
        <v>583</v>
      </c>
      <c r="B19" s="194"/>
      <c r="C19" s="194"/>
      <c r="D19" s="194"/>
      <c r="E19" s="194"/>
      <c r="F19" s="194"/>
      <c r="G19" s="194"/>
      <c r="H19" s="194"/>
      <c r="I19" s="194"/>
      <c r="J19" s="194"/>
      <c r="K19" s="194"/>
      <c r="L19" s="194"/>
    </row>
    <row r="20" spans="1:12" ht="87" customHeight="1" x14ac:dyDescent="0.25">
      <c r="A20" s="177" t="s">
        <v>16</v>
      </c>
      <c r="B20" s="178"/>
      <c r="C20" s="179"/>
      <c r="D20" s="202" t="s">
        <v>568</v>
      </c>
      <c r="E20" s="215"/>
      <c r="F20" s="215"/>
      <c r="G20" s="215"/>
      <c r="H20" s="215"/>
      <c r="I20" s="215"/>
      <c r="J20" s="215"/>
      <c r="K20" s="215"/>
      <c r="L20" s="216"/>
    </row>
    <row r="21" spans="1:12" ht="213.75" customHeight="1" x14ac:dyDescent="0.25">
      <c r="A21" s="177" t="s">
        <v>0</v>
      </c>
      <c r="B21" s="178"/>
      <c r="C21" s="179"/>
      <c r="D21" s="180" t="s">
        <v>702</v>
      </c>
      <c r="E21" s="180"/>
      <c r="F21" s="180"/>
      <c r="G21" s="180"/>
      <c r="H21" s="180"/>
      <c r="I21" s="180"/>
      <c r="J21" s="180"/>
      <c r="K21" s="180"/>
      <c r="L21" s="180"/>
    </row>
    <row r="22" spans="1:12" ht="46.35" customHeight="1" x14ac:dyDescent="0.25">
      <c r="A22" s="177" t="s">
        <v>17</v>
      </c>
      <c r="B22" s="178"/>
      <c r="C22" s="179"/>
      <c r="D22" s="180" t="s">
        <v>57</v>
      </c>
      <c r="E22" s="221"/>
      <c r="F22" s="221"/>
      <c r="G22" s="221"/>
      <c r="H22" s="221"/>
      <c r="I22" s="221"/>
      <c r="J22" s="221"/>
      <c r="K22" s="221"/>
      <c r="L22" s="221"/>
    </row>
    <row r="23" spans="1:12" ht="54" customHeight="1" x14ac:dyDescent="0.25">
      <c r="A23" s="177" t="s">
        <v>18</v>
      </c>
      <c r="B23" s="178"/>
      <c r="C23" s="179"/>
      <c r="D23" s="180" t="s">
        <v>648</v>
      </c>
      <c r="E23" s="221"/>
      <c r="F23" s="221"/>
      <c r="G23" s="221"/>
      <c r="H23" s="221"/>
      <c r="I23" s="221"/>
      <c r="J23" s="221"/>
      <c r="K23" s="221"/>
      <c r="L23" s="221"/>
    </row>
    <row r="24" spans="1:12" ht="46.35" customHeight="1" x14ac:dyDescent="0.25">
      <c r="A24" s="177" t="s">
        <v>19</v>
      </c>
      <c r="B24" s="178"/>
      <c r="C24" s="179"/>
      <c r="D24" s="202" t="s">
        <v>649</v>
      </c>
      <c r="E24" s="203"/>
      <c r="F24" s="203"/>
      <c r="G24" s="203"/>
      <c r="H24" s="203"/>
      <c r="I24" s="203"/>
      <c r="J24" s="203"/>
      <c r="K24" s="203"/>
      <c r="L24" s="204"/>
    </row>
    <row r="25" spans="1:12" ht="155.25" customHeight="1" x14ac:dyDescent="0.25">
      <c r="A25" s="177" t="s">
        <v>20</v>
      </c>
      <c r="B25" s="178"/>
      <c r="C25" s="179"/>
      <c r="D25" s="180" t="s">
        <v>349</v>
      </c>
      <c r="E25" s="221"/>
      <c r="F25" s="221"/>
      <c r="G25" s="221"/>
      <c r="H25" s="221"/>
      <c r="I25" s="221"/>
      <c r="J25" s="221"/>
      <c r="K25" s="221"/>
      <c r="L25" s="221"/>
    </row>
    <row r="26" spans="1:12" ht="123.75" customHeight="1" x14ac:dyDescent="0.25">
      <c r="A26" s="177" t="s">
        <v>21</v>
      </c>
      <c r="B26" s="178"/>
      <c r="C26" s="179"/>
      <c r="D26" s="180" t="s">
        <v>350</v>
      </c>
      <c r="E26" s="221"/>
      <c r="F26" s="221"/>
      <c r="G26" s="221"/>
      <c r="H26" s="221"/>
      <c r="I26" s="221"/>
      <c r="J26" s="221"/>
      <c r="K26" s="221"/>
      <c r="L26" s="221"/>
    </row>
    <row r="27" spans="1:12" ht="36.75" customHeight="1" x14ac:dyDescent="0.25">
      <c r="A27" s="195" t="s">
        <v>22</v>
      </c>
      <c r="B27" s="196"/>
      <c r="C27" s="197"/>
      <c r="D27" s="205" t="s">
        <v>23</v>
      </c>
      <c r="E27" s="206"/>
      <c r="F27" s="207"/>
      <c r="G27" s="201" t="s">
        <v>67</v>
      </c>
      <c r="H27" s="201"/>
      <c r="I27" s="201"/>
      <c r="J27" s="201" t="s">
        <v>228</v>
      </c>
      <c r="K27" s="201"/>
      <c r="L27" s="201"/>
    </row>
    <row r="28" spans="1:12" ht="333" customHeight="1" x14ac:dyDescent="0.25">
      <c r="A28" s="198"/>
      <c r="B28" s="199"/>
      <c r="C28" s="200"/>
      <c r="D28" s="202" t="s">
        <v>708</v>
      </c>
      <c r="E28" s="203"/>
      <c r="F28" s="204"/>
      <c r="G28" s="202" t="s">
        <v>585</v>
      </c>
      <c r="H28" s="203"/>
      <c r="I28" s="204"/>
      <c r="J28" s="202" t="s">
        <v>570</v>
      </c>
      <c r="K28" s="203"/>
      <c r="L28" s="204"/>
    </row>
    <row r="29" spans="1:12" ht="84" customHeight="1" x14ac:dyDescent="0.25">
      <c r="A29" s="177" t="s">
        <v>26</v>
      </c>
      <c r="B29" s="178"/>
      <c r="C29" s="179"/>
      <c r="D29" s="202" t="s">
        <v>586</v>
      </c>
      <c r="E29" s="203"/>
      <c r="F29" s="203"/>
      <c r="G29" s="203"/>
      <c r="H29" s="203"/>
      <c r="I29" s="203"/>
      <c r="J29" s="203"/>
      <c r="K29" s="203"/>
      <c r="L29" s="204"/>
    </row>
    <row r="30" spans="1:12" ht="17.45" customHeight="1" x14ac:dyDescent="0.25">
      <c r="A30" s="195" t="s">
        <v>223</v>
      </c>
      <c r="B30" s="196"/>
      <c r="C30" s="197"/>
      <c r="D30" s="201" t="s">
        <v>42</v>
      </c>
      <c r="E30" s="201"/>
      <c r="F30" s="201"/>
      <c r="G30" s="201" t="s">
        <v>43</v>
      </c>
      <c r="H30" s="201"/>
      <c r="I30" s="201"/>
      <c r="J30" s="201" t="s">
        <v>44</v>
      </c>
      <c r="K30" s="201"/>
      <c r="L30" s="201"/>
    </row>
    <row r="31" spans="1:12" ht="297" customHeight="1" x14ac:dyDescent="0.25">
      <c r="A31" s="198"/>
      <c r="B31" s="199"/>
      <c r="C31" s="200"/>
      <c r="D31" s="236" t="s">
        <v>351</v>
      </c>
      <c r="E31" s="237"/>
      <c r="F31" s="238"/>
      <c r="G31" s="235" t="s">
        <v>455</v>
      </c>
      <c r="H31" s="180"/>
      <c r="I31" s="180"/>
      <c r="J31" s="235" t="s">
        <v>352</v>
      </c>
      <c r="K31" s="180"/>
      <c r="L31" s="180"/>
    </row>
    <row r="32" spans="1:12" ht="71.25" customHeight="1" x14ac:dyDescent="0.25">
      <c r="A32" s="195" t="s">
        <v>28</v>
      </c>
      <c r="B32" s="196"/>
      <c r="C32" s="197"/>
      <c r="D32" s="236" t="s">
        <v>353</v>
      </c>
      <c r="E32" s="203"/>
      <c r="F32" s="203"/>
      <c r="G32" s="203"/>
      <c r="H32" s="203"/>
      <c r="I32" s="203"/>
      <c r="J32" s="203"/>
      <c r="K32" s="203"/>
      <c r="L32" s="204"/>
    </row>
    <row r="33" spans="1:12" ht="46.35" customHeight="1" x14ac:dyDescent="0.25">
      <c r="A33" s="195" t="s">
        <v>29</v>
      </c>
      <c r="B33" s="196"/>
      <c r="C33" s="197"/>
      <c r="D33" s="202" t="s">
        <v>650</v>
      </c>
      <c r="E33" s="203"/>
      <c r="F33" s="203"/>
      <c r="G33" s="203"/>
      <c r="H33" s="203"/>
      <c r="I33" s="203"/>
      <c r="J33" s="203"/>
      <c r="K33" s="203"/>
      <c r="L33" s="204"/>
    </row>
    <row r="34" spans="1:12" ht="17.45" customHeight="1" x14ac:dyDescent="0.25">
      <c r="A34" s="195" t="s">
        <v>47</v>
      </c>
      <c r="B34" s="196"/>
      <c r="C34" s="197"/>
      <c r="D34" s="205" t="s">
        <v>23</v>
      </c>
      <c r="E34" s="206"/>
      <c r="F34" s="207"/>
      <c r="G34" s="201" t="s">
        <v>67</v>
      </c>
      <c r="H34" s="201"/>
      <c r="I34" s="201"/>
      <c r="J34" s="201" t="s">
        <v>228</v>
      </c>
      <c r="K34" s="201"/>
      <c r="L34" s="201"/>
    </row>
    <row r="35" spans="1:12" ht="67.5" customHeight="1" x14ac:dyDescent="0.25">
      <c r="A35" s="198"/>
      <c r="B35" s="199"/>
      <c r="C35" s="200"/>
      <c r="D35" s="202" t="s">
        <v>584</v>
      </c>
      <c r="E35" s="203"/>
      <c r="F35" s="204"/>
      <c r="G35" s="180" t="s">
        <v>569</v>
      </c>
      <c r="H35" s="180"/>
      <c r="I35" s="180"/>
      <c r="J35" s="180" t="s">
        <v>569</v>
      </c>
      <c r="K35" s="221"/>
      <c r="L35" s="221"/>
    </row>
    <row r="36" spans="1:12" ht="17.45" customHeight="1" x14ac:dyDescent="0.25">
      <c r="A36" s="195" t="s">
        <v>30</v>
      </c>
      <c r="B36" s="196"/>
      <c r="C36" s="197"/>
      <c r="D36" s="205" t="s">
        <v>31</v>
      </c>
      <c r="E36" s="206"/>
      <c r="F36" s="206"/>
      <c r="G36" s="207"/>
      <c r="H36" s="205" t="s">
        <v>32</v>
      </c>
      <c r="I36" s="206"/>
      <c r="J36" s="206"/>
      <c r="K36" s="206"/>
      <c r="L36" s="207"/>
    </row>
    <row r="37" spans="1:12" ht="167.25" customHeight="1" x14ac:dyDescent="0.25">
      <c r="A37" s="198"/>
      <c r="B37" s="199"/>
      <c r="C37" s="200"/>
      <c r="D37" s="202" t="s">
        <v>456</v>
      </c>
      <c r="E37" s="203"/>
      <c r="F37" s="203"/>
      <c r="G37" s="204"/>
      <c r="H37" s="202" t="s">
        <v>457</v>
      </c>
      <c r="I37" s="203"/>
      <c r="J37" s="203"/>
      <c r="K37" s="203"/>
      <c r="L37" s="204"/>
    </row>
    <row r="38" spans="1:12" ht="46.35" customHeight="1" x14ac:dyDescent="0.25">
      <c r="A38" s="177" t="s">
        <v>33</v>
      </c>
      <c r="B38" s="178"/>
      <c r="C38" s="179"/>
      <c r="D38" s="202" t="s">
        <v>354</v>
      </c>
      <c r="E38" s="215"/>
      <c r="F38" s="215"/>
      <c r="G38" s="215"/>
      <c r="H38" s="215"/>
      <c r="I38" s="215"/>
      <c r="J38" s="215"/>
      <c r="K38" s="215"/>
      <c r="L38" s="216"/>
    </row>
    <row r="39" spans="1:12" ht="91.5" customHeight="1" x14ac:dyDescent="0.25">
      <c r="A39" s="177" t="s">
        <v>35</v>
      </c>
      <c r="B39" s="178"/>
      <c r="C39" s="179"/>
      <c r="D39" s="202" t="s">
        <v>651</v>
      </c>
      <c r="E39" s="215"/>
      <c r="F39" s="215"/>
      <c r="G39" s="215"/>
      <c r="H39" s="215"/>
      <c r="I39" s="215"/>
      <c r="J39" s="215"/>
      <c r="K39" s="215"/>
      <c r="L39" s="216"/>
    </row>
    <row r="40" spans="1:12" ht="69.75" customHeight="1" x14ac:dyDescent="0.25">
      <c r="A40" s="177" t="s">
        <v>36</v>
      </c>
      <c r="B40" s="178"/>
      <c r="C40" s="179"/>
      <c r="D40" s="208" t="s">
        <v>355</v>
      </c>
      <c r="E40" s="209"/>
      <c r="F40" s="209"/>
      <c r="G40" s="209"/>
      <c r="H40" s="209"/>
      <c r="I40" s="209"/>
      <c r="J40" s="209"/>
      <c r="K40" s="209"/>
      <c r="L40" s="210"/>
    </row>
    <row r="41" spans="1:12" s="14" customFormat="1" x14ac:dyDescent="0.25"/>
    <row r="42" spans="1:12" s="14" customFormat="1" x14ac:dyDescent="0.25"/>
    <row r="43" spans="1:12" s="14" customFormat="1" x14ac:dyDescent="0.25"/>
    <row r="44" spans="1:12" s="14" customFormat="1" x14ac:dyDescent="0.25"/>
    <row r="45" spans="1:12" s="14" customFormat="1" x14ac:dyDescent="0.25"/>
    <row r="46" spans="1:12" s="14" customFormat="1" x14ac:dyDescent="0.25"/>
    <row r="47" spans="1:12" s="14" customFormat="1" x14ac:dyDescent="0.25"/>
    <row r="48" spans="1:12"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ht="14.45" customHeight="1" x14ac:dyDescent="0.25"/>
  </sheetData>
  <mergeCells count="63">
    <mergeCell ref="A38:C38"/>
    <mergeCell ref="D38:L38"/>
    <mergeCell ref="A32:C32"/>
    <mergeCell ref="D32:L32"/>
    <mergeCell ref="A33:C33"/>
    <mergeCell ref="D33:L33"/>
    <mergeCell ref="A39:C39"/>
    <mergeCell ref="D39:L39"/>
    <mergeCell ref="A40:C40"/>
    <mergeCell ref="D40:L40"/>
    <mergeCell ref="J35:L35"/>
    <mergeCell ref="A36:C37"/>
    <mergeCell ref="D36:G36"/>
    <mergeCell ref="H36:L36"/>
    <mergeCell ref="D37:G37"/>
    <mergeCell ref="H37:L37"/>
    <mergeCell ref="A34:C35"/>
    <mergeCell ref="G34:I34"/>
    <mergeCell ref="J34:L34"/>
    <mergeCell ref="G35:I35"/>
    <mergeCell ref="D34:F34"/>
    <mergeCell ref="D35:F35"/>
    <mergeCell ref="A29:C29"/>
    <mergeCell ref="D29:L29"/>
    <mergeCell ref="A30:C31"/>
    <mergeCell ref="G30:I30"/>
    <mergeCell ref="J30:L30"/>
    <mergeCell ref="G31:I31"/>
    <mergeCell ref="J31:L31"/>
    <mergeCell ref="D31:F31"/>
    <mergeCell ref="D30:F30"/>
    <mergeCell ref="A27:C28"/>
    <mergeCell ref="G27:I27"/>
    <mergeCell ref="J27:L27"/>
    <mergeCell ref="G28:I28"/>
    <mergeCell ref="J28:L28"/>
    <mergeCell ref="D27:F27"/>
    <mergeCell ref="D28:F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[4]Listas!#REF!</xm:f>
          </x14:formula1>
          <xm:sqref>D11:K11 D9:K9 D13:K13 D15:K15 D7:K7</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D37" zoomScaleNormal="100" workbookViewId="0">
      <selection activeCell="I39" sqref="I39"/>
    </sheetView>
  </sheetViews>
  <sheetFormatPr baseColWidth="10" defaultColWidth="12.140625" defaultRowHeight="15.75" x14ac:dyDescent="0.25"/>
  <cols>
    <col min="1" max="1" width="16.85546875" style="34" customWidth="1"/>
    <col min="2" max="2" width="14" style="34" customWidth="1"/>
    <col min="3" max="3" width="3.140625" style="34" customWidth="1"/>
    <col min="4" max="4" width="15.5703125" style="34" customWidth="1"/>
    <col min="5" max="5" width="29.42578125" style="34" customWidth="1"/>
    <col min="6" max="6" width="11.5703125" style="34" customWidth="1"/>
    <col min="7" max="7" width="11.85546875" style="34" customWidth="1"/>
    <col min="8" max="8" width="8.85546875" style="34" customWidth="1"/>
    <col min="9" max="9" width="15.5703125" style="34" customWidth="1"/>
    <col min="10" max="10" width="7.140625" style="34" customWidth="1"/>
    <col min="11" max="11" width="12.140625" style="34"/>
    <col min="12" max="12" width="18.42578125" style="34" customWidth="1"/>
    <col min="13" max="32" width="12.140625" style="14"/>
    <col min="33" max="16384" width="12.140625" style="34"/>
  </cols>
  <sheetData>
    <row r="1" spans="1:12" ht="28.7" customHeight="1" x14ac:dyDescent="0.25">
      <c r="A1" s="239" t="s">
        <v>49</v>
      </c>
      <c r="B1" s="240"/>
      <c r="C1" s="240"/>
      <c r="D1" s="240"/>
      <c r="E1" s="240"/>
      <c r="F1" s="240"/>
      <c r="G1" s="240"/>
      <c r="H1" s="240"/>
      <c r="I1" s="240"/>
      <c r="J1" s="240"/>
      <c r="K1" s="240"/>
      <c r="L1" s="241"/>
    </row>
    <row r="2" spans="1:12" ht="28.35" customHeight="1" x14ac:dyDescent="0.25">
      <c r="A2" s="184" t="s">
        <v>448</v>
      </c>
      <c r="B2" s="184"/>
      <c r="C2" s="184"/>
      <c r="D2" s="184"/>
      <c r="E2" s="184"/>
      <c r="F2" s="184"/>
      <c r="G2" s="184"/>
      <c r="H2" s="184"/>
      <c r="I2" s="184"/>
      <c r="J2" s="184"/>
      <c r="K2" s="184"/>
      <c r="L2" s="184"/>
    </row>
    <row r="3" spans="1:12" ht="7.35" customHeight="1" x14ac:dyDescent="0.25">
      <c r="A3" s="242"/>
      <c r="B3" s="243"/>
      <c r="C3" s="243"/>
      <c r="D3" s="243"/>
      <c r="E3" s="243"/>
      <c r="F3" s="243"/>
      <c r="G3" s="243"/>
      <c r="H3" s="243"/>
      <c r="I3" s="243"/>
      <c r="J3" s="243"/>
      <c r="K3" s="35"/>
      <c r="L3" s="36"/>
    </row>
    <row r="4" spans="1:12" x14ac:dyDescent="0.25">
      <c r="A4" s="244"/>
      <c r="B4" s="245"/>
      <c r="C4" s="245"/>
      <c r="D4" s="245"/>
      <c r="E4" s="245"/>
      <c r="F4" s="245"/>
      <c r="G4" s="245"/>
      <c r="H4" s="245"/>
      <c r="I4" s="25"/>
      <c r="J4" s="25"/>
      <c r="K4" s="18"/>
      <c r="L4" s="37"/>
    </row>
    <row r="5" spans="1:12" ht="22.35" customHeight="1" x14ac:dyDescent="0.25">
      <c r="A5" s="17" t="s">
        <v>50</v>
      </c>
      <c r="B5" s="18"/>
      <c r="C5" s="19"/>
      <c r="D5" s="20">
        <v>12</v>
      </c>
      <c r="E5" s="117" t="s">
        <v>60</v>
      </c>
      <c r="F5" s="118"/>
      <c r="G5" s="120" t="s">
        <v>207</v>
      </c>
      <c r="H5" s="127" t="s">
        <v>209</v>
      </c>
      <c r="I5" s="120" t="s">
        <v>208</v>
      </c>
      <c r="J5" s="128"/>
      <c r="K5" s="129"/>
      <c r="L5" s="37"/>
    </row>
    <row r="6" spans="1:12" ht="6.6" customHeight="1" x14ac:dyDescent="0.25">
      <c r="A6" s="17"/>
      <c r="B6" s="18"/>
      <c r="C6" s="19"/>
      <c r="D6" s="42"/>
      <c r="E6" s="42"/>
      <c r="F6" s="42"/>
      <c r="G6" s="42"/>
      <c r="H6" s="42"/>
      <c r="I6" s="42"/>
      <c r="J6" s="25"/>
      <c r="K6" s="18"/>
      <c r="L6" s="37"/>
    </row>
    <row r="7" spans="1:12" ht="22.35" customHeight="1" x14ac:dyDescent="0.25">
      <c r="A7" s="17" t="s">
        <v>8</v>
      </c>
      <c r="B7" s="18"/>
      <c r="C7" s="25"/>
      <c r="D7" s="188" t="s">
        <v>9</v>
      </c>
      <c r="E7" s="189"/>
      <c r="F7" s="189"/>
      <c r="G7" s="189"/>
      <c r="H7" s="189"/>
      <c r="I7" s="189"/>
      <c r="J7" s="189"/>
      <c r="K7" s="190"/>
      <c r="L7" s="37"/>
    </row>
    <row r="8" spans="1:12" ht="6.6" customHeight="1" x14ac:dyDescent="0.25">
      <c r="A8" s="17"/>
      <c r="B8" s="18"/>
      <c r="C8" s="19"/>
      <c r="D8" s="23"/>
      <c r="E8" s="23"/>
      <c r="F8" s="23"/>
      <c r="G8" s="23"/>
      <c r="H8" s="23"/>
      <c r="I8" s="23"/>
      <c r="J8" s="25"/>
      <c r="K8" s="18"/>
      <c r="L8" s="37"/>
    </row>
    <row r="9" spans="1:12" ht="22.35" customHeight="1" x14ac:dyDescent="0.25">
      <c r="A9" s="17" t="s">
        <v>51</v>
      </c>
      <c r="B9" s="18"/>
      <c r="C9" s="26"/>
      <c r="D9" s="191" t="s">
        <v>357</v>
      </c>
      <c r="E9" s="192"/>
      <c r="F9" s="192"/>
      <c r="G9" s="192"/>
      <c r="H9" s="192"/>
      <c r="I9" s="192"/>
      <c r="J9" s="192"/>
      <c r="K9" s="193"/>
      <c r="L9" s="37"/>
    </row>
    <row r="10" spans="1:12" ht="6.6" customHeight="1" x14ac:dyDescent="0.25">
      <c r="A10" s="17"/>
      <c r="B10" s="18"/>
      <c r="C10" s="19"/>
      <c r="D10" s="46"/>
      <c r="E10" s="46"/>
      <c r="F10" s="46"/>
      <c r="G10" s="46"/>
      <c r="H10" s="46"/>
      <c r="I10" s="46"/>
      <c r="J10" s="25"/>
      <c r="K10" s="18"/>
      <c r="L10" s="37"/>
    </row>
    <row r="11" spans="1:12" ht="22.35" customHeight="1" x14ac:dyDescent="0.25">
      <c r="A11" s="17" t="s">
        <v>52</v>
      </c>
      <c r="B11" s="18"/>
      <c r="C11" s="26"/>
      <c r="D11" s="188" t="s">
        <v>80</v>
      </c>
      <c r="E11" s="189"/>
      <c r="F11" s="189"/>
      <c r="G11" s="189"/>
      <c r="H11" s="189"/>
      <c r="I11" s="189"/>
      <c r="J11" s="189"/>
      <c r="K11" s="190"/>
      <c r="L11" s="37"/>
    </row>
    <row r="12" spans="1:12" ht="6.6" customHeight="1" x14ac:dyDescent="0.25">
      <c r="A12" s="17"/>
      <c r="B12" s="18"/>
      <c r="C12" s="19"/>
      <c r="D12" s="46"/>
      <c r="E12" s="46"/>
      <c r="F12" s="46"/>
      <c r="G12" s="46"/>
      <c r="H12" s="46"/>
      <c r="I12" s="46"/>
      <c r="J12" s="25"/>
      <c r="K12" s="18"/>
      <c r="L12" s="37"/>
    </row>
    <row r="13" spans="1:12" ht="22.35" customHeight="1" x14ac:dyDescent="0.25">
      <c r="A13" s="17" t="s">
        <v>54</v>
      </c>
      <c r="B13" s="18"/>
      <c r="C13" s="26"/>
      <c r="D13" s="188"/>
      <c r="E13" s="189"/>
      <c r="F13" s="189"/>
      <c r="G13" s="189"/>
      <c r="H13" s="189"/>
      <c r="I13" s="189"/>
      <c r="J13" s="189"/>
      <c r="K13" s="190"/>
      <c r="L13" s="37"/>
    </row>
    <row r="14" spans="1:12" ht="6.6" customHeight="1" x14ac:dyDescent="0.25">
      <c r="A14" s="17"/>
      <c r="B14" s="18"/>
      <c r="C14" s="19"/>
      <c r="D14" s="46"/>
      <c r="E14" s="46"/>
      <c r="F14" s="46"/>
      <c r="G14" s="46"/>
      <c r="H14" s="46"/>
      <c r="I14" s="46"/>
      <c r="J14" s="25"/>
      <c r="K14" s="18"/>
      <c r="L14" s="37"/>
    </row>
    <row r="15" spans="1:12" ht="22.35" customHeight="1" x14ac:dyDescent="0.25">
      <c r="A15" s="17" t="s">
        <v>14</v>
      </c>
      <c r="B15" s="18"/>
      <c r="C15" s="26"/>
      <c r="D15" s="188" t="s">
        <v>15</v>
      </c>
      <c r="E15" s="189"/>
      <c r="F15" s="189"/>
      <c r="G15" s="189"/>
      <c r="H15" s="189"/>
      <c r="I15" s="189"/>
      <c r="J15" s="189"/>
      <c r="K15" s="190"/>
      <c r="L15" s="37"/>
    </row>
    <row r="16" spans="1:12" ht="4.7" customHeight="1" x14ac:dyDescent="0.25">
      <c r="A16" s="28"/>
      <c r="B16" s="29"/>
      <c r="C16" s="29"/>
      <c r="D16" s="29"/>
      <c r="E16" s="30"/>
      <c r="F16" s="31"/>
      <c r="G16" s="29"/>
      <c r="H16" s="29"/>
      <c r="I16" s="32"/>
      <c r="J16" s="30"/>
      <c r="K16" s="40"/>
      <c r="L16" s="41"/>
    </row>
    <row r="17" spans="1:12" ht="30.6" customHeight="1" x14ac:dyDescent="0.25">
      <c r="A17" s="269" t="s">
        <v>453</v>
      </c>
      <c r="B17" s="269"/>
      <c r="C17" s="269"/>
      <c r="D17" s="269"/>
      <c r="E17" s="269"/>
      <c r="F17" s="269"/>
      <c r="G17" s="269"/>
      <c r="H17" s="269"/>
      <c r="I17" s="269"/>
      <c r="J17" s="269"/>
      <c r="K17" s="269"/>
      <c r="L17" s="269"/>
    </row>
    <row r="18" spans="1:12" ht="58.5" customHeight="1" x14ac:dyDescent="0.25">
      <c r="A18" s="246" t="s">
        <v>16</v>
      </c>
      <c r="B18" s="247"/>
      <c r="C18" s="248"/>
      <c r="D18" s="180" t="s">
        <v>652</v>
      </c>
      <c r="E18" s="180"/>
      <c r="F18" s="180"/>
      <c r="G18" s="180"/>
      <c r="H18" s="180"/>
      <c r="I18" s="180"/>
      <c r="J18" s="180"/>
      <c r="K18" s="180"/>
      <c r="L18" s="180"/>
    </row>
    <row r="19" spans="1:12" ht="60" customHeight="1" x14ac:dyDescent="0.25">
      <c r="A19" s="246" t="s">
        <v>55</v>
      </c>
      <c r="B19" s="247"/>
      <c r="C19" s="248"/>
      <c r="D19" s="180" t="s">
        <v>654</v>
      </c>
      <c r="E19" s="180"/>
      <c r="F19" s="180"/>
      <c r="G19" s="180"/>
      <c r="H19" s="180"/>
      <c r="I19" s="180"/>
      <c r="J19" s="180"/>
      <c r="K19" s="180"/>
      <c r="L19" s="180"/>
    </row>
    <row r="20" spans="1:12" ht="93.95" customHeight="1" x14ac:dyDescent="0.25">
      <c r="A20" s="246" t="s">
        <v>61</v>
      </c>
      <c r="B20" s="247"/>
      <c r="C20" s="248"/>
      <c r="D20" s="249" t="s">
        <v>656</v>
      </c>
      <c r="E20" s="250"/>
      <c r="F20" s="250"/>
      <c r="G20" s="250"/>
      <c r="H20" s="250"/>
      <c r="I20" s="250"/>
      <c r="J20" s="250"/>
      <c r="K20" s="250"/>
      <c r="L20" s="251"/>
    </row>
    <row r="21" spans="1:12" ht="46.35" customHeight="1" x14ac:dyDescent="0.25">
      <c r="A21" s="246" t="s">
        <v>19</v>
      </c>
      <c r="B21" s="247"/>
      <c r="C21" s="248"/>
      <c r="D21" s="249" t="s">
        <v>358</v>
      </c>
      <c r="E21" s="250"/>
      <c r="F21" s="250"/>
      <c r="G21" s="250"/>
      <c r="H21" s="250"/>
      <c r="I21" s="250"/>
      <c r="J21" s="250"/>
      <c r="K21" s="250"/>
      <c r="L21" s="251"/>
    </row>
    <row r="22" spans="1:12" ht="337.5" customHeight="1" x14ac:dyDescent="0.25">
      <c r="A22" s="246" t="s">
        <v>56</v>
      </c>
      <c r="B22" s="247"/>
      <c r="C22" s="248"/>
      <c r="D22" s="180" t="s">
        <v>661</v>
      </c>
      <c r="E22" s="180"/>
      <c r="F22" s="180"/>
      <c r="G22" s="180"/>
      <c r="H22" s="180"/>
      <c r="I22" s="180"/>
      <c r="J22" s="180"/>
      <c r="K22" s="180"/>
      <c r="L22" s="180"/>
    </row>
    <row r="23" spans="1:12" ht="46.35" customHeight="1" x14ac:dyDescent="0.25">
      <c r="A23" s="246" t="s">
        <v>17</v>
      </c>
      <c r="B23" s="247"/>
      <c r="C23" s="248"/>
      <c r="D23" s="249" t="s">
        <v>356</v>
      </c>
      <c r="E23" s="250"/>
      <c r="F23" s="250"/>
      <c r="G23" s="250"/>
      <c r="H23" s="250"/>
      <c r="I23" s="250"/>
      <c r="J23" s="250"/>
      <c r="K23" s="250"/>
      <c r="L23" s="251"/>
    </row>
    <row r="24" spans="1:12" ht="89.1" customHeight="1" x14ac:dyDescent="0.25">
      <c r="A24" s="246" t="s">
        <v>58</v>
      </c>
      <c r="B24" s="247"/>
      <c r="C24" s="248"/>
      <c r="D24" s="249" t="s">
        <v>359</v>
      </c>
      <c r="E24" s="250"/>
      <c r="F24" s="250"/>
      <c r="G24" s="250"/>
      <c r="H24" s="250"/>
      <c r="I24" s="250"/>
      <c r="J24" s="250"/>
      <c r="K24" s="250"/>
      <c r="L24" s="251"/>
    </row>
    <row r="25" spans="1:12" ht="16.7" customHeight="1" x14ac:dyDescent="0.25">
      <c r="A25" s="252" t="s">
        <v>22</v>
      </c>
      <c r="B25" s="253"/>
      <c r="C25" s="254"/>
      <c r="D25" s="258" t="s">
        <v>23</v>
      </c>
      <c r="E25" s="258"/>
      <c r="F25" s="259" t="s">
        <v>67</v>
      </c>
      <c r="G25" s="260"/>
      <c r="H25" s="260"/>
      <c r="I25" s="261"/>
      <c r="J25" s="258" t="s">
        <v>228</v>
      </c>
      <c r="K25" s="258"/>
      <c r="L25" s="258"/>
    </row>
    <row r="26" spans="1:12" ht="408.75" customHeight="1" x14ac:dyDescent="0.25">
      <c r="A26" s="255"/>
      <c r="B26" s="256"/>
      <c r="C26" s="257"/>
      <c r="D26" s="180" t="s">
        <v>662</v>
      </c>
      <c r="E26" s="180"/>
      <c r="F26" s="262" t="s">
        <v>360</v>
      </c>
      <c r="G26" s="263"/>
      <c r="H26" s="263"/>
      <c r="I26" s="264"/>
      <c r="J26" s="265"/>
      <c r="K26" s="266"/>
      <c r="L26" s="267"/>
    </row>
    <row r="27" spans="1:12" ht="72.75" customHeight="1" x14ac:dyDescent="0.25">
      <c r="A27" s="246" t="s">
        <v>26</v>
      </c>
      <c r="B27" s="247"/>
      <c r="C27" s="248"/>
      <c r="D27" s="265" t="s">
        <v>361</v>
      </c>
      <c r="E27" s="266"/>
      <c r="F27" s="266"/>
      <c r="G27" s="266"/>
      <c r="H27" s="266"/>
      <c r="I27" s="266"/>
      <c r="J27" s="266"/>
      <c r="K27" s="266"/>
      <c r="L27" s="267"/>
    </row>
    <row r="28" spans="1:12" ht="23.1" customHeight="1" x14ac:dyDescent="0.25">
      <c r="A28" s="252" t="s">
        <v>27</v>
      </c>
      <c r="B28" s="253"/>
      <c r="C28" s="254"/>
      <c r="D28" s="258" t="s">
        <v>44</v>
      </c>
      <c r="E28" s="258"/>
      <c r="F28" s="259" t="s">
        <v>42</v>
      </c>
      <c r="G28" s="260"/>
      <c r="H28" s="260"/>
      <c r="I28" s="261"/>
      <c r="J28" s="259" t="s">
        <v>43</v>
      </c>
      <c r="K28" s="260"/>
      <c r="L28" s="261"/>
    </row>
    <row r="29" spans="1:12" ht="126.95" customHeight="1" x14ac:dyDescent="0.25">
      <c r="A29" s="255"/>
      <c r="B29" s="256"/>
      <c r="C29" s="257"/>
      <c r="D29" s="249" t="s">
        <v>362</v>
      </c>
      <c r="E29" s="251"/>
      <c r="F29" s="249" t="s">
        <v>363</v>
      </c>
      <c r="G29" s="250"/>
      <c r="H29" s="250"/>
      <c r="I29" s="251"/>
      <c r="J29" s="249" t="s">
        <v>364</v>
      </c>
      <c r="K29" s="250"/>
      <c r="L29" s="251"/>
    </row>
    <row r="30" spans="1:12" ht="114.95" customHeight="1" x14ac:dyDescent="0.25">
      <c r="A30" s="246" t="s">
        <v>28</v>
      </c>
      <c r="B30" s="247"/>
      <c r="C30" s="248"/>
      <c r="D30" s="270" t="s">
        <v>365</v>
      </c>
      <c r="E30" s="271"/>
      <c r="F30" s="271"/>
      <c r="G30" s="271"/>
      <c r="H30" s="271"/>
      <c r="I30" s="271"/>
      <c r="J30" s="271"/>
      <c r="K30" s="271"/>
      <c r="L30" s="272"/>
    </row>
    <row r="31" spans="1:12" ht="72.75" customHeight="1" x14ac:dyDescent="0.25">
      <c r="A31" s="246" t="s">
        <v>29</v>
      </c>
      <c r="B31" s="247"/>
      <c r="C31" s="248"/>
      <c r="D31" s="249" t="s">
        <v>655</v>
      </c>
      <c r="E31" s="250"/>
      <c r="F31" s="250"/>
      <c r="G31" s="250"/>
      <c r="H31" s="250"/>
      <c r="I31" s="250"/>
      <c r="J31" s="250"/>
      <c r="K31" s="250"/>
      <c r="L31" s="251"/>
    </row>
    <row r="32" spans="1:12" ht="30" customHeight="1" x14ac:dyDescent="0.25">
      <c r="A32" s="252" t="s">
        <v>30</v>
      </c>
      <c r="B32" s="253"/>
      <c r="C32" s="254"/>
      <c r="D32" s="259" t="s">
        <v>31</v>
      </c>
      <c r="E32" s="260"/>
      <c r="F32" s="260"/>
      <c r="G32" s="261"/>
      <c r="H32" s="259" t="s">
        <v>32</v>
      </c>
      <c r="I32" s="260"/>
      <c r="J32" s="260"/>
      <c r="K32" s="260"/>
      <c r="L32" s="260"/>
    </row>
    <row r="33" spans="1:12" ht="189" customHeight="1" x14ac:dyDescent="0.25">
      <c r="A33" s="255"/>
      <c r="B33" s="256"/>
      <c r="C33" s="257"/>
      <c r="D33" s="249" t="s">
        <v>658</v>
      </c>
      <c r="E33" s="250"/>
      <c r="F33" s="250"/>
      <c r="G33" s="251"/>
      <c r="H33" s="249" t="s">
        <v>659</v>
      </c>
      <c r="I33" s="250"/>
      <c r="J33" s="250"/>
      <c r="K33" s="250"/>
      <c r="L33" s="251"/>
    </row>
    <row r="34" spans="1:12" ht="46.35" customHeight="1" x14ac:dyDescent="0.25">
      <c r="A34" s="43" t="s">
        <v>33</v>
      </c>
      <c r="B34" s="44"/>
      <c r="C34" s="45"/>
      <c r="D34" s="249" t="s">
        <v>657</v>
      </c>
      <c r="E34" s="250"/>
      <c r="F34" s="250"/>
      <c r="G34" s="250"/>
      <c r="H34" s="250"/>
      <c r="I34" s="250"/>
      <c r="J34" s="250"/>
      <c r="K34" s="250"/>
      <c r="L34" s="251"/>
    </row>
    <row r="35" spans="1:12" ht="87" customHeight="1" x14ac:dyDescent="0.25">
      <c r="A35" s="43" t="s">
        <v>34</v>
      </c>
      <c r="B35" s="44"/>
      <c r="C35" s="45"/>
      <c r="D35" s="268" t="s">
        <v>367</v>
      </c>
      <c r="E35" s="268"/>
      <c r="F35" s="268"/>
      <c r="G35" s="268"/>
      <c r="H35" s="268"/>
      <c r="I35" s="268"/>
      <c r="J35" s="268"/>
      <c r="K35" s="268"/>
      <c r="L35" s="268"/>
    </row>
    <row r="36" spans="1:12" ht="75.95" customHeight="1" x14ac:dyDescent="0.25">
      <c r="A36" s="43" t="s">
        <v>35</v>
      </c>
      <c r="B36" s="44"/>
      <c r="C36" s="45"/>
      <c r="D36" s="249" t="s">
        <v>660</v>
      </c>
      <c r="E36" s="250"/>
      <c r="F36" s="250"/>
      <c r="G36" s="250"/>
      <c r="H36" s="250"/>
      <c r="I36" s="250"/>
      <c r="J36" s="250"/>
      <c r="K36" s="250"/>
      <c r="L36" s="251"/>
    </row>
    <row r="37" spans="1:12" ht="114" customHeight="1" x14ac:dyDescent="0.25">
      <c r="A37" s="43" t="s">
        <v>36</v>
      </c>
      <c r="B37" s="44"/>
      <c r="C37" s="45"/>
      <c r="D37" s="249" t="s">
        <v>653</v>
      </c>
      <c r="E37" s="250"/>
      <c r="F37" s="250"/>
      <c r="G37" s="250"/>
      <c r="H37" s="250"/>
      <c r="I37" s="250"/>
      <c r="J37" s="250"/>
      <c r="K37" s="250"/>
      <c r="L37" s="251"/>
    </row>
    <row r="38" spans="1:12" s="14" customFormat="1" x14ac:dyDescent="0.25"/>
    <row r="39" spans="1:12" s="14" customFormat="1" ht="20.100000000000001" customHeight="1" x14ac:dyDescent="0.25"/>
    <row r="40" spans="1:12" s="14" customFormat="1" x14ac:dyDescent="0.25"/>
    <row r="41" spans="1:12" s="14" customFormat="1" x14ac:dyDescent="0.25"/>
    <row r="42" spans="1:12" s="14" customFormat="1" x14ac:dyDescent="0.25"/>
    <row r="43" spans="1:12" s="14" customFormat="1" x14ac:dyDescent="0.25"/>
    <row r="44" spans="1:12" s="14" customFormat="1" x14ac:dyDescent="0.25"/>
    <row r="45" spans="1:12" s="14" customFormat="1" x14ac:dyDescent="0.25"/>
    <row r="46" spans="1:12" s="14" customFormat="1" x14ac:dyDescent="0.25"/>
    <row r="47" spans="1:12" s="14" customFormat="1" ht="20.100000000000001" customHeight="1" x14ac:dyDescent="0.25"/>
    <row r="48" spans="1:12" s="14" customFormat="1" x14ac:dyDescent="0.25"/>
    <row r="49" s="14" customFormat="1" x14ac:dyDescent="0.25"/>
    <row r="50" s="14" customFormat="1" ht="53.1" customHeigh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ht="14.45" customHeight="1" x14ac:dyDescent="0.25"/>
  </sheetData>
  <mergeCells count="53">
    <mergeCell ref="D34:L34"/>
    <mergeCell ref="D35:L35"/>
    <mergeCell ref="D36:L36"/>
    <mergeCell ref="D37:L37"/>
    <mergeCell ref="D7:K7"/>
    <mergeCell ref="D9:K9"/>
    <mergeCell ref="D11:K11"/>
    <mergeCell ref="D13:K13"/>
    <mergeCell ref="D15:K15"/>
    <mergeCell ref="A17:L17"/>
    <mergeCell ref="A18:C18"/>
    <mergeCell ref="D18:L18"/>
    <mergeCell ref="A30:C30"/>
    <mergeCell ref="D30:L30"/>
    <mergeCell ref="A31:C31"/>
    <mergeCell ref="D31:L31"/>
    <mergeCell ref="A32:C33"/>
    <mergeCell ref="D32:G32"/>
    <mergeCell ref="H32:L32"/>
    <mergeCell ref="D33:G33"/>
    <mergeCell ref="H33:L33"/>
    <mergeCell ref="A27:C27"/>
    <mergeCell ref="D27:L27"/>
    <mergeCell ref="A28:C29"/>
    <mergeCell ref="D28:E28"/>
    <mergeCell ref="F28:I28"/>
    <mergeCell ref="J28:L28"/>
    <mergeCell ref="D29:E29"/>
    <mergeCell ref="F29:I29"/>
    <mergeCell ref="J29:L29"/>
    <mergeCell ref="A23:C23"/>
    <mergeCell ref="D23:L23"/>
    <mergeCell ref="A24:C24"/>
    <mergeCell ref="D24:L24"/>
    <mergeCell ref="A25:C26"/>
    <mergeCell ref="D25:E25"/>
    <mergeCell ref="F25:I25"/>
    <mergeCell ref="J25:L25"/>
    <mergeCell ref="D26:E26"/>
    <mergeCell ref="F26:I26"/>
    <mergeCell ref="J26:L26"/>
    <mergeCell ref="A20:C20"/>
    <mergeCell ref="D20:L20"/>
    <mergeCell ref="A21:C21"/>
    <mergeCell ref="D21:L21"/>
    <mergeCell ref="A22:C22"/>
    <mergeCell ref="D22:L22"/>
    <mergeCell ref="A1:L1"/>
    <mergeCell ref="A3:J3"/>
    <mergeCell ref="A4:H4"/>
    <mergeCell ref="A2:L2"/>
    <mergeCell ref="A19:C19"/>
    <mergeCell ref="D19:L19"/>
  </mergeCells>
  <dataValidations count="1">
    <dataValidation type="list" allowBlank="1" showInputMessage="1" showErrorMessage="1" sqref="I15">
      <formula1>Sectores</formula1>
    </dataValidation>
  </dataValidations>
  <pageMargins left="0.7" right="0.7" top="0.75" bottom="0.75" header="0.3" footer="0.3"/>
  <pageSetup orientation="portrait" horizontalDpi="4294967292" verticalDpi="0"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[5]Listas!#REF!</xm:f>
          </x14:formula1>
          <xm:sqref>D11:I11</xm:sqref>
        </x14:dataValidation>
      </x14:dataValidation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08"/>
  <sheetViews>
    <sheetView topLeftCell="E27" zoomScale="110" zoomScaleNormal="110" workbookViewId="0">
      <selection activeCell="G27" sqref="G27:M27"/>
    </sheetView>
  </sheetViews>
  <sheetFormatPr baseColWidth="10" defaultColWidth="12.42578125" defaultRowHeight="15.75" x14ac:dyDescent="0.25"/>
  <cols>
    <col min="1" max="1" width="16.85546875" style="34" customWidth="1"/>
    <col min="2" max="2" width="14.140625" style="34" customWidth="1"/>
    <col min="3" max="3" width="3" style="34" customWidth="1"/>
    <col min="4" max="13" width="12.5703125" style="34" customWidth="1"/>
    <col min="14" max="33" width="12.42578125" style="14"/>
    <col min="34" max="16384" width="12.42578125" style="34"/>
  </cols>
  <sheetData>
    <row r="1" spans="1:16" ht="29.1" customHeight="1" x14ac:dyDescent="0.25">
      <c r="A1" s="181" t="s">
        <v>1</v>
      </c>
      <c r="B1" s="182"/>
      <c r="C1" s="182"/>
      <c r="D1" s="182"/>
      <c r="E1" s="182"/>
      <c r="F1" s="182"/>
      <c r="G1" s="182"/>
      <c r="H1" s="182"/>
      <c r="I1" s="182"/>
      <c r="J1" s="182"/>
      <c r="K1" s="182"/>
      <c r="L1" s="182"/>
      <c r="M1" s="183"/>
    </row>
    <row r="2" spans="1:16" ht="28.35" customHeight="1" x14ac:dyDescent="0.25">
      <c r="A2" s="184" t="s">
        <v>447</v>
      </c>
      <c r="B2" s="184"/>
      <c r="C2" s="184"/>
      <c r="D2" s="184"/>
      <c r="E2" s="184"/>
      <c r="F2" s="184"/>
      <c r="G2" s="184"/>
      <c r="H2" s="184"/>
      <c r="I2" s="184"/>
      <c r="J2" s="184"/>
      <c r="K2" s="184"/>
      <c r="L2" s="184"/>
      <c r="M2" s="184"/>
    </row>
    <row r="3" spans="1:16" ht="7.35" customHeight="1" x14ac:dyDescent="0.25">
      <c r="A3" s="185"/>
      <c r="B3" s="185"/>
      <c r="C3" s="185"/>
      <c r="D3" s="185"/>
      <c r="E3" s="185"/>
      <c r="F3" s="185"/>
      <c r="G3" s="185"/>
      <c r="H3" s="185"/>
      <c r="I3" s="185"/>
      <c r="J3" s="185"/>
      <c r="K3" s="185"/>
      <c r="L3" s="185"/>
      <c r="M3" s="185"/>
    </row>
    <row r="4" spans="1:16" x14ac:dyDescent="0.25">
      <c r="A4" s="186"/>
      <c r="B4" s="187"/>
      <c r="C4" s="187"/>
      <c r="D4" s="187"/>
      <c r="E4" s="187"/>
      <c r="F4" s="187"/>
      <c r="G4" s="187"/>
      <c r="H4" s="187"/>
      <c r="I4" s="187"/>
      <c r="J4" s="187"/>
      <c r="K4" s="187"/>
      <c r="L4" s="15"/>
      <c r="M4" s="16"/>
    </row>
    <row r="5" spans="1:16" ht="22.35" customHeight="1" x14ac:dyDescent="0.25">
      <c r="A5" s="17" t="s">
        <v>2</v>
      </c>
      <c r="B5" s="18"/>
      <c r="C5" s="19"/>
      <c r="D5" s="38">
        <v>13</v>
      </c>
      <c r="E5" s="117" t="s">
        <v>3</v>
      </c>
      <c r="G5" s="118"/>
      <c r="H5" s="118" t="s">
        <v>207</v>
      </c>
      <c r="I5" s="121" t="s">
        <v>209</v>
      </c>
      <c r="J5" s="120" t="s">
        <v>208</v>
      </c>
      <c r="K5" s="121"/>
      <c r="L5" s="22"/>
      <c r="M5" s="24"/>
      <c r="P5" s="125"/>
    </row>
    <row r="6" spans="1:16" ht="6.6" customHeight="1" x14ac:dyDescent="0.25">
      <c r="A6" s="17"/>
      <c r="B6" s="18"/>
      <c r="C6" s="19"/>
      <c r="D6" s="23"/>
      <c r="E6" s="23"/>
      <c r="F6" s="23"/>
      <c r="G6" s="23"/>
      <c r="H6" s="23"/>
      <c r="I6" s="23"/>
      <c r="J6" s="23"/>
      <c r="K6" s="23"/>
      <c r="L6" s="23"/>
      <c r="M6" s="24"/>
      <c r="P6" s="125"/>
    </row>
    <row r="7" spans="1:16" ht="22.35" customHeight="1" x14ac:dyDescent="0.25">
      <c r="A7" s="17" t="s">
        <v>4</v>
      </c>
      <c r="B7" s="18"/>
      <c r="C7" s="25"/>
      <c r="D7" s="188" t="s">
        <v>62</v>
      </c>
      <c r="E7" s="189"/>
      <c r="F7" s="189"/>
      <c r="G7" s="189"/>
      <c r="H7" s="189"/>
      <c r="I7" s="189"/>
      <c r="J7" s="189"/>
      <c r="K7" s="189"/>
      <c r="L7" s="190"/>
      <c r="M7" s="24"/>
      <c r="P7" s="125"/>
    </row>
    <row r="8" spans="1:16" ht="6.6" customHeight="1" x14ac:dyDescent="0.25">
      <c r="A8" s="17"/>
      <c r="B8" s="18"/>
      <c r="C8" s="19"/>
      <c r="D8" s="46"/>
      <c r="E8" s="46"/>
      <c r="F8" s="46"/>
      <c r="G8" s="46"/>
      <c r="H8" s="46"/>
      <c r="I8" s="46"/>
      <c r="J8" s="46"/>
      <c r="K8" s="46"/>
      <c r="L8" s="46"/>
      <c r="M8" s="24"/>
      <c r="P8" s="125"/>
    </row>
    <row r="9" spans="1:16" ht="22.35" customHeight="1" x14ac:dyDescent="0.25">
      <c r="A9" s="17" t="s">
        <v>6</v>
      </c>
      <c r="B9" s="18"/>
      <c r="C9" s="26"/>
      <c r="D9" s="188" t="s">
        <v>81</v>
      </c>
      <c r="E9" s="189"/>
      <c r="F9" s="189"/>
      <c r="G9" s="189"/>
      <c r="H9" s="189"/>
      <c r="I9" s="189"/>
      <c r="J9" s="189"/>
      <c r="K9" s="189"/>
      <c r="L9" s="190"/>
      <c r="M9" s="24"/>
      <c r="P9" s="125" t="s">
        <v>368</v>
      </c>
    </row>
    <row r="10" spans="1:16" ht="6.6" customHeight="1" x14ac:dyDescent="0.25">
      <c r="A10" s="17"/>
      <c r="B10" s="18"/>
      <c r="C10" s="19"/>
      <c r="D10" s="46"/>
      <c r="E10" s="46"/>
      <c r="F10" s="46"/>
      <c r="G10" s="46"/>
      <c r="H10" s="46"/>
      <c r="I10" s="46"/>
      <c r="J10" s="46"/>
      <c r="K10" s="46"/>
      <c r="L10" s="46"/>
      <c r="M10" s="24"/>
      <c r="P10" s="125" t="s">
        <v>369</v>
      </c>
    </row>
    <row r="11" spans="1:16" ht="22.35" customHeight="1" x14ac:dyDescent="0.25">
      <c r="A11" s="17" t="s">
        <v>8</v>
      </c>
      <c r="B11" s="18"/>
      <c r="C11" s="26"/>
      <c r="D11" s="191" t="s">
        <v>320</v>
      </c>
      <c r="E11" s="192"/>
      <c r="F11" s="192"/>
      <c r="G11" s="192"/>
      <c r="H11" s="192"/>
      <c r="I11" s="192"/>
      <c r="J11" s="192"/>
      <c r="K11" s="192"/>
      <c r="L11" s="193"/>
      <c r="M11" s="24"/>
      <c r="P11" s="125" t="s">
        <v>370</v>
      </c>
    </row>
    <row r="12" spans="1:16" ht="6.6" customHeight="1" x14ac:dyDescent="0.25">
      <c r="A12" s="17"/>
      <c r="B12" s="18"/>
      <c r="C12" s="19"/>
      <c r="D12" s="46"/>
      <c r="E12" s="46"/>
      <c r="F12" s="46"/>
      <c r="G12" s="46"/>
      <c r="H12" s="46"/>
      <c r="I12" s="46"/>
      <c r="J12" s="46"/>
      <c r="K12" s="46"/>
      <c r="L12" s="46"/>
      <c r="M12" s="24"/>
      <c r="P12" s="125" t="s">
        <v>371</v>
      </c>
    </row>
    <row r="13" spans="1:16" ht="22.35" customHeight="1" x14ac:dyDescent="0.25">
      <c r="A13" s="17" t="s">
        <v>10</v>
      </c>
      <c r="B13" s="18"/>
      <c r="C13" s="26"/>
      <c r="D13" s="188" t="s">
        <v>64</v>
      </c>
      <c r="E13" s="189"/>
      <c r="F13" s="189"/>
      <c r="G13" s="189"/>
      <c r="H13" s="189"/>
      <c r="I13" s="189"/>
      <c r="J13" s="189"/>
      <c r="K13" s="189"/>
      <c r="L13" s="190"/>
      <c r="M13" s="24"/>
      <c r="P13" s="125"/>
    </row>
    <row r="14" spans="1:16" ht="6.6" customHeight="1" x14ac:dyDescent="0.25">
      <c r="A14" s="17"/>
      <c r="B14" s="18"/>
      <c r="C14" s="19"/>
      <c r="D14" s="46"/>
      <c r="E14" s="46"/>
      <c r="F14" s="46"/>
      <c r="G14" s="46"/>
      <c r="H14" s="46"/>
      <c r="I14" s="46"/>
      <c r="J14" s="46"/>
      <c r="K14" s="46"/>
      <c r="L14" s="46"/>
      <c r="M14" s="24"/>
      <c r="P14" s="125"/>
    </row>
    <row r="15" spans="1:16" ht="22.35" customHeight="1" x14ac:dyDescent="0.25">
      <c r="A15" s="17" t="s">
        <v>12</v>
      </c>
      <c r="B15" s="18"/>
      <c r="C15" s="26"/>
      <c r="D15" s="188" t="s">
        <v>13</v>
      </c>
      <c r="E15" s="189"/>
      <c r="F15" s="189"/>
      <c r="G15" s="189"/>
      <c r="H15" s="189"/>
      <c r="I15" s="189"/>
      <c r="J15" s="189"/>
      <c r="K15" s="189"/>
      <c r="L15" s="190"/>
      <c r="M15" s="27"/>
      <c r="P15" s="125"/>
    </row>
    <row r="16" spans="1:16" ht="6.6" customHeight="1" x14ac:dyDescent="0.25">
      <c r="A16" s="17"/>
      <c r="B16" s="18"/>
      <c r="C16" s="19"/>
      <c r="D16" s="46"/>
      <c r="E16" s="46"/>
      <c r="F16" s="46"/>
      <c r="G16" s="46"/>
      <c r="H16" s="46"/>
      <c r="I16" s="46"/>
      <c r="J16" s="46"/>
      <c r="K16" s="46"/>
      <c r="L16" s="46"/>
      <c r="M16" s="24"/>
      <c r="P16" s="125"/>
    </row>
    <row r="17" spans="1:16" ht="22.35" customHeight="1" x14ac:dyDescent="0.25">
      <c r="A17" s="17" t="s">
        <v>14</v>
      </c>
      <c r="B17" s="18"/>
      <c r="C17" s="26"/>
      <c r="D17" s="188" t="s">
        <v>39</v>
      </c>
      <c r="E17" s="189"/>
      <c r="F17" s="189"/>
      <c r="G17" s="189"/>
      <c r="H17" s="189"/>
      <c r="I17" s="189"/>
      <c r="J17" s="189"/>
      <c r="K17" s="189"/>
      <c r="L17" s="190"/>
      <c r="M17" s="27"/>
      <c r="P17" s="125"/>
    </row>
    <row r="18" spans="1:16" ht="5.0999999999999996" customHeight="1" x14ac:dyDescent="0.25">
      <c r="A18" s="28"/>
      <c r="B18" s="29"/>
      <c r="C18" s="29"/>
      <c r="D18" s="29"/>
      <c r="E18" s="29"/>
      <c r="F18" s="30"/>
      <c r="G18" s="31"/>
      <c r="H18" s="31"/>
      <c r="I18" s="31"/>
      <c r="J18" s="29"/>
      <c r="K18" s="29"/>
      <c r="L18" s="32"/>
      <c r="M18" s="33"/>
      <c r="P18" s="125"/>
    </row>
    <row r="19" spans="1:16" ht="30.6" customHeight="1" x14ac:dyDescent="0.25">
      <c r="A19" s="194" t="s">
        <v>707</v>
      </c>
      <c r="B19" s="194"/>
      <c r="C19" s="194"/>
      <c r="D19" s="194"/>
      <c r="E19" s="194"/>
      <c r="F19" s="194"/>
      <c r="G19" s="194"/>
      <c r="H19" s="194"/>
      <c r="I19" s="194"/>
      <c r="J19" s="194"/>
      <c r="K19" s="194"/>
      <c r="L19" s="194"/>
      <c r="M19" s="194"/>
      <c r="P19" s="125"/>
    </row>
    <row r="20" spans="1:16" ht="75" customHeight="1" x14ac:dyDescent="0.25">
      <c r="A20" s="177" t="s">
        <v>16</v>
      </c>
      <c r="B20" s="178"/>
      <c r="C20" s="179"/>
      <c r="D20" s="180" t="s">
        <v>700</v>
      </c>
      <c r="E20" s="180"/>
      <c r="F20" s="180"/>
      <c r="G20" s="180"/>
      <c r="H20" s="180"/>
      <c r="I20" s="180"/>
      <c r="J20" s="180"/>
      <c r="K20" s="180"/>
      <c r="L20" s="180"/>
      <c r="M20" s="180"/>
      <c r="P20" s="125"/>
    </row>
    <row r="21" spans="1:16" ht="256.5" customHeight="1" x14ac:dyDescent="0.25">
      <c r="A21" s="177" t="s">
        <v>0</v>
      </c>
      <c r="B21" s="178"/>
      <c r="C21" s="179"/>
      <c r="D21" s="180" t="s">
        <v>666</v>
      </c>
      <c r="E21" s="180"/>
      <c r="F21" s="180"/>
      <c r="G21" s="180"/>
      <c r="H21" s="180"/>
      <c r="I21" s="180"/>
      <c r="J21" s="180"/>
      <c r="K21" s="180"/>
      <c r="L21" s="180"/>
      <c r="M21" s="180"/>
    </row>
    <row r="22" spans="1:16" ht="46.35" customHeight="1" x14ac:dyDescent="0.25">
      <c r="A22" s="177" t="s">
        <v>17</v>
      </c>
      <c r="B22" s="178"/>
      <c r="C22" s="179"/>
      <c r="D22" s="180" t="s">
        <v>372</v>
      </c>
      <c r="E22" s="180"/>
      <c r="F22" s="180"/>
      <c r="G22" s="180"/>
      <c r="H22" s="180"/>
      <c r="I22" s="180"/>
      <c r="J22" s="180"/>
      <c r="K22" s="180"/>
      <c r="L22" s="180"/>
      <c r="M22" s="180"/>
    </row>
    <row r="23" spans="1:16" ht="157.5" customHeight="1" x14ac:dyDescent="0.25">
      <c r="A23" s="177" t="s">
        <v>18</v>
      </c>
      <c r="B23" s="178"/>
      <c r="C23" s="179"/>
      <c r="D23" s="180" t="s">
        <v>373</v>
      </c>
      <c r="E23" s="180"/>
      <c r="F23" s="180"/>
      <c r="G23" s="180"/>
      <c r="H23" s="180"/>
      <c r="I23" s="180"/>
      <c r="J23" s="180"/>
      <c r="K23" s="180"/>
      <c r="L23" s="180"/>
      <c r="M23" s="180"/>
    </row>
    <row r="24" spans="1:16" ht="52.5" customHeight="1" x14ac:dyDescent="0.25">
      <c r="A24" s="177" t="s">
        <v>19</v>
      </c>
      <c r="B24" s="178"/>
      <c r="C24" s="179"/>
      <c r="D24" s="180" t="s">
        <v>374</v>
      </c>
      <c r="E24" s="180"/>
      <c r="F24" s="180"/>
      <c r="G24" s="180"/>
      <c r="H24" s="180"/>
      <c r="I24" s="180"/>
      <c r="J24" s="180"/>
      <c r="K24" s="180"/>
      <c r="L24" s="180"/>
      <c r="M24" s="180"/>
    </row>
    <row r="25" spans="1:16" ht="138.75" customHeight="1" x14ac:dyDescent="0.25">
      <c r="A25" s="177" t="s">
        <v>20</v>
      </c>
      <c r="B25" s="178"/>
      <c r="C25" s="179"/>
      <c r="D25" s="180" t="s">
        <v>375</v>
      </c>
      <c r="E25" s="180"/>
      <c r="F25" s="180"/>
      <c r="G25" s="180"/>
      <c r="H25" s="180"/>
      <c r="I25" s="180"/>
      <c r="J25" s="180"/>
      <c r="K25" s="180"/>
      <c r="L25" s="180"/>
      <c r="M25" s="180"/>
    </row>
    <row r="26" spans="1:16" ht="303" customHeight="1" x14ac:dyDescent="0.25">
      <c r="A26" s="177" t="s">
        <v>21</v>
      </c>
      <c r="B26" s="178"/>
      <c r="C26" s="179"/>
      <c r="D26" s="180" t="s">
        <v>376</v>
      </c>
      <c r="E26" s="180"/>
      <c r="F26" s="180"/>
      <c r="G26" s="180"/>
      <c r="H26" s="180"/>
      <c r="I26" s="180"/>
      <c r="J26" s="180"/>
      <c r="K26" s="180"/>
      <c r="L26" s="180"/>
      <c r="M26" s="180"/>
    </row>
    <row r="27" spans="1:16" ht="17.45" customHeight="1" x14ac:dyDescent="0.25">
      <c r="A27" s="195" t="s">
        <v>22</v>
      </c>
      <c r="B27" s="196"/>
      <c r="C27" s="197"/>
      <c r="D27" s="201" t="s">
        <v>23</v>
      </c>
      <c r="E27" s="201"/>
      <c r="F27" s="201"/>
      <c r="G27" s="201" t="s">
        <v>67</v>
      </c>
      <c r="H27" s="201"/>
      <c r="I27" s="201"/>
      <c r="J27" s="201"/>
      <c r="K27" s="201" t="s">
        <v>228</v>
      </c>
      <c r="L27" s="201"/>
      <c r="M27" s="201"/>
    </row>
    <row r="28" spans="1:16" ht="156" customHeight="1" x14ac:dyDescent="0.25">
      <c r="A28" s="198"/>
      <c r="B28" s="199"/>
      <c r="C28" s="200"/>
      <c r="D28" s="180" t="s">
        <v>377</v>
      </c>
      <c r="E28" s="180"/>
      <c r="F28" s="180"/>
      <c r="G28" s="180" t="s">
        <v>378</v>
      </c>
      <c r="H28" s="180"/>
      <c r="I28" s="180"/>
      <c r="J28" s="180"/>
      <c r="K28" s="180" t="s">
        <v>379</v>
      </c>
      <c r="L28" s="180"/>
      <c r="M28" s="180"/>
    </row>
    <row r="29" spans="1:16" ht="46.35" customHeight="1" x14ac:dyDescent="0.25">
      <c r="A29" s="198" t="s">
        <v>59</v>
      </c>
      <c r="B29" s="199"/>
      <c r="C29" s="200"/>
      <c r="D29" s="273" t="s">
        <v>703</v>
      </c>
      <c r="E29" s="274"/>
      <c r="F29" s="274"/>
      <c r="G29" s="274"/>
      <c r="H29" s="274"/>
      <c r="I29" s="274"/>
      <c r="J29" s="274"/>
      <c r="K29" s="274"/>
      <c r="L29" s="274"/>
      <c r="M29" s="275"/>
    </row>
    <row r="30" spans="1:16" ht="17.45" customHeight="1" x14ac:dyDescent="0.25">
      <c r="A30" s="195" t="s">
        <v>223</v>
      </c>
      <c r="B30" s="196"/>
      <c r="C30" s="197"/>
      <c r="D30" s="201" t="s">
        <v>42</v>
      </c>
      <c r="E30" s="201"/>
      <c r="F30" s="201"/>
      <c r="G30" s="201" t="s">
        <v>43</v>
      </c>
      <c r="H30" s="201"/>
      <c r="I30" s="201"/>
      <c r="J30" s="201"/>
      <c r="K30" s="201" t="s">
        <v>44</v>
      </c>
      <c r="L30" s="201"/>
      <c r="M30" s="201"/>
    </row>
    <row r="31" spans="1:16" ht="123.75" customHeight="1" x14ac:dyDescent="0.25">
      <c r="A31" s="198"/>
      <c r="B31" s="199"/>
      <c r="C31" s="200"/>
      <c r="D31" s="212" t="s">
        <v>380</v>
      </c>
      <c r="E31" s="212"/>
      <c r="F31" s="212"/>
      <c r="G31" s="212" t="s">
        <v>381</v>
      </c>
      <c r="H31" s="212"/>
      <c r="I31" s="212"/>
      <c r="J31" s="212"/>
      <c r="K31" s="212" t="s">
        <v>382</v>
      </c>
      <c r="L31" s="212"/>
      <c r="M31" s="212"/>
    </row>
    <row r="32" spans="1:16" ht="81.75" customHeight="1" x14ac:dyDescent="0.25">
      <c r="A32" s="195" t="s">
        <v>28</v>
      </c>
      <c r="B32" s="196"/>
      <c r="C32" s="197"/>
      <c r="D32" s="202" t="s">
        <v>383</v>
      </c>
      <c r="E32" s="203"/>
      <c r="F32" s="203"/>
      <c r="G32" s="203"/>
      <c r="H32" s="203"/>
      <c r="I32" s="203"/>
      <c r="J32" s="203"/>
      <c r="K32" s="203"/>
      <c r="L32" s="203"/>
      <c r="M32" s="204"/>
    </row>
    <row r="33" spans="1:13" ht="46.35" customHeight="1" x14ac:dyDescent="0.25">
      <c r="A33" s="195" t="s">
        <v>29</v>
      </c>
      <c r="B33" s="196"/>
      <c r="C33" s="197"/>
      <c r="D33" s="202" t="s">
        <v>384</v>
      </c>
      <c r="E33" s="203"/>
      <c r="F33" s="203"/>
      <c r="G33" s="203"/>
      <c r="H33" s="203"/>
      <c r="I33" s="203"/>
      <c r="J33" s="203"/>
      <c r="K33" s="203"/>
      <c r="L33" s="203"/>
      <c r="M33" s="204"/>
    </row>
    <row r="34" spans="1:13" ht="17.45" customHeight="1" x14ac:dyDescent="0.25">
      <c r="A34" s="195" t="s">
        <v>47</v>
      </c>
      <c r="B34" s="196"/>
      <c r="C34" s="197"/>
      <c r="D34" s="201" t="s">
        <v>23</v>
      </c>
      <c r="E34" s="201"/>
      <c r="F34" s="201"/>
      <c r="G34" s="201" t="s">
        <v>67</v>
      </c>
      <c r="H34" s="201"/>
      <c r="I34" s="201"/>
      <c r="J34" s="201"/>
      <c r="K34" s="201" t="s">
        <v>228</v>
      </c>
      <c r="L34" s="201"/>
      <c r="M34" s="201"/>
    </row>
    <row r="35" spans="1:13" ht="85.5" customHeight="1" x14ac:dyDescent="0.25">
      <c r="A35" s="198"/>
      <c r="B35" s="199"/>
      <c r="C35" s="200"/>
      <c r="D35" s="180" t="s">
        <v>663</v>
      </c>
      <c r="E35" s="221"/>
      <c r="F35" s="221"/>
      <c r="G35" s="202" t="s">
        <v>664</v>
      </c>
      <c r="H35" s="203"/>
      <c r="I35" s="203"/>
      <c r="J35" s="204"/>
      <c r="K35" s="202" t="s">
        <v>664</v>
      </c>
      <c r="L35" s="203"/>
      <c r="M35" s="204"/>
    </row>
    <row r="36" spans="1:13" ht="17.45" customHeight="1" x14ac:dyDescent="0.25">
      <c r="A36" s="195" t="s">
        <v>30</v>
      </c>
      <c r="B36" s="196"/>
      <c r="C36" s="197"/>
      <c r="D36" s="205" t="s">
        <v>31</v>
      </c>
      <c r="E36" s="206"/>
      <c r="F36" s="206"/>
      <c r="G36" s="207"/>
      <c r="H36" s="205" t="s">
        <v>32</v>
      </c>
      <c r="I36" s="206"/>
      <c r="J36" s="206"/>
      <c r="K36" s="206"/>
      <c r="L36" s="206"/>
      <c r="M36" s="207"/>
    </row>
    <row r="37" spans="1:13" ht="105" customHeight="1" x14ac:dyDescent="0.25">
      <c r="A37" s="198"/>
      <c r="B37" s="199"/>
      <c r="C37" s="200"/>
      <c r="D37" s="202" t="s">
        <v>385</v>
      </c>
      <c r="E37" s="203"/>
      <c r="F37" s="203"/>
      <c r="G37" s="204"/>
      <c r="H37" s="202" t="s">
        <v>386</v>
      </c>
      <c r="I37" s="203"/>
      <c r="J37" s="203"/>
      <c r="K37" s="203"/>
      <c r="L37" s="203"/>
      <c r="M37" s="204"/>
    </row>
    <row r="38" spans="1:13" ht="81" customHeight="1" x14ac:dyDescent="0.25">
      <c r="A38" s="177" t="s">
        <v>33</v>
      </c>
      <c r="B38" s="178"/>
      <c r="C38" s="179"/>
      <c r="D38" s="202" t="s">
        <v>387</v>
      </c>
      <c r="E38" s="203"/>
      <c r="F38" s="203"/>
      <c r="G38" s="203"/>
      <c r="H38" s="203"/>
      <c r="I38" s="203"/>
      <c r="J38" s="203"/>
      <c r="K38" s="203"/>
      <c r="L38" s="203"/>
      <c r="M38" s="204"/>
    </row>
    <row r="39" spans="1:13" ht="71.25" customHeight="1" x14ac:dyDescent="0.25">
      <c r="A39" s="177" t="s">
        <v>35</v>
      </c>
      <c r="B39" s="178"/>
      <c r="C39" s="179"/>
      <c r="D39" s="180" t="s">
        <v>665</v>
      </c>
      <c r="E39" s="180"/>
      <c r="F39" s="180"/>
      <c r="G39" s="180"/>
      <c r="H39" s="180"/>
      <c r="I39" s="180"/>
      <c r="J39" s="180"/>
      <c r="K39" s="180"/>
      <c r="L39" s="180"/>
      <c r="M39" s="180"/>
    </row>
    <row r="40" spans="1:13" s="14" customFormat="1" ht="102" customHeight="1" x14ac:dyDescent="0.25">
      <c r="A40" s="177" t="s">
        <v>36</v>
      </c>
      <c r="B40" s="178"/>
      <c r="C40" s="179"/>
      <c r="D40" s="202" t="s">
        <v>388</v>
      </c>
      <c r="E40" s="203"/>
      <c r="F40" s="203"/>
      <c r="G40" s="203"/>
      <c r="H40" s="203"/>
      <c r="I40" s="203"/>
      <c r="J40" s="203"/>
      <c r="K40" s="203"/>
      <c r="L40" s="203"/>
      <c r="M40" s="204"/>
    </row>
    <row r="41" spans="1:13" s="14" customFormat="1" x14ac:dyDescent="0.25"/>
    <row r="42" spans="1:13" s="14" customFormat="1" x14ac:dyDescent="0.25"/>
    <row r="43" spans="1:13" s="14" customFormat="1" x14ac:dyDescent="0.25"/>
    <row r="44" spans="1:13" s="14" customFormat="1" x14ac:dyDescent="0.25"/>
    <row r="45" spans="1:13" s="14" customFormat="1" x14ac:dyDescent="0.25"/>
    <row r="46" spans="1:13" s="14" customFormat="1" x14ac:dyDescent="0.25"/>
    <row r="47" spans="1:13" s="14" customFormat="1" x14ac:dyDescent="0.25"/>
    <row r="48" spans="1:13"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ht="14.45" customHeight="1" x14ac:dyDescent="0.25"/>
  </sheetData>
  <mergeCells count="63">
    <mergeCell ref="A38:C38"/>
    <mergeCell ref="D38:M38"/>
    <mergeCell ref="A39:C39"/>
    <mergeCell ref="D39:M39"/>
    <mergeCell ref="A40:C40"/>
    <mergeCell ref="D40:M40"/>
    <mergeCell ref="A36:C37"/>
    <mergeCell ref="D36:G36"/>
    <mergeCell ref="H36:M36"/>
    <mergeCell ref="D37:G37"/>
    <mergeCell ref="H37:M37"/>
    <mergeCell ref="A32:C32"/>
    <mergeCell ref="D32:M32"/>
    <mergeCell ref="A33:C33"/>
    <mergeCell ref="D33:M33"/>
    <mergeCell ref="A34:C35"/>
    <mergeCell ref="D34:F34"/>
    <mergeCell ref="G34:J34"/>
    <mergeCell ref="K34:M34"/>
    <mergeCell ref="D35:F35"/>
    <mergeCell ref="G35:J35"/>
    <mergeCell ref="K35:M35"/>
    <mergeCell ref="A30:C31"/>
    <mergeCell ref="D30:F30"/>
    <mergeCell ref="G30:J30"/>
    <mergeCell ref="K30:M30"/>
    <mergeCell ref="D31:F31"/>
    <mergeCell ref="G31:J31"/>
    <mergeCell ref="K31:M31"/>
    <mergeCell ref="A29:C29"/>
    <mergeCell ref="D29:M29"/>
    <mergeCell ref="A27:C28"/>
    <mergeCell ref="D27:F27"/>
    <mergeCell ref="G27:J27"/>
    <mergeCell ref="K27:M27"/>
    <mergeCell ref="D28:F28"/>
    <mergeCell ref="G28:J28"/>
    <mergeCell ref="K28:M28"/>
    <mergeCell ref="A24:C24"/>
    <mergeCell ref="D24:M24"/>
    <mergeCell ref="A25:C25"/>
    <mergeCell ref="D25:M25"/>
    <mergeCell ref="A26:C26"/>
    <mergeCell ref="D26:M26"/>
    <mergeCell ref="A21:C21"/>
    <mergeCell ref="D21:M21"/>
    <mergeCell ref="A22:C22"/>
    <mergeCell ref="D22:M22"/>
    <mergeCell ref="A23:C23"/>
    <mergeCell ref="D23:M23"/>
    <mergeCell ref="A20:C20"/>
    <mergeCell ref="D20:M20"/>
    <mergeCell ref="A1:M1"/>
    <mergeCell ref="A2:M2"/>
    <mergeCell ref="A3:M3"/>
    <mergeCell ref="A4:K4"/>
    <mergeCell ref="D7:L7"/>
    <mergeCell ref="D9:L9"/>
    <mergeCell ref="D11:L11"/>
    <mergeCell ref="D13:L13"/>
    <mergeCell ref="D15:L15"/>
    <mergeCell ref="D17:L17"/>
    <mergeCell ref="A19:M19"/>
  </mergeCells>
  <dataValidations count="1">
    <dataValidation type="list" allowBlank="1" showInputMessage="1" showErrorMessage="1" sqref="L17">
      <formula1>Sectores</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[5]Listas!#REF!</xm:f>
          </x14:formula1>
          <xm:sqref>D11:L11 D15:L15 D13:L13 D9:L9 D7:L7</xm:sqref>
        </x14:dataValidation>
      </x14:dataValidation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A25" zoomScale="70" zoomScaleNormal="70" workbookViewId="0">
      <selection activeCell="D26" sqref="D26:L26"/>
    </sheetView>
  </sheetViews>
  <sheetFormatPr baseColWidth="10" defaultColWidth="12.42578125" defaultRowHeight="15.75" x14ac:dyDescent="0.25"/>
  <cols>
    <col min="1" max="1" width="16.85546875" style="34" customWidth="1"/>
    <col min="2" max="2" width="14.140625" style="34" customWidth="1"/>
    <col min="3" max="3" width="3" style="34" customWidth="1"/>
    <col min="4" max="4" width="15.5703125" style="34" customWidth="1"/>
    <col min="5" max="5" width="30.140625" style="34" customWidth="1"/>
    <col min="6" max="6" width="32.85546875" style="34" customWidth="1"/>
    <col min="7" max="7" width="2.42578125" style="34" customWidth="1"/>
    <col min="8" max="8" width="4.140625" style="34" customWidth="1"/>
    <col min="9" max="9" width="14.85546875" style="34" customWidth="1"/>
    <col min="10" max="10" width="4.42578125" style="34" customWidth="1"/>
    <col min="11" max="11" width="31.85546875" style="34" customWidth="1"/>
    <col min="12" max="12" width="6.140625" style="34" customWidth="1"/>
    <col min="13" max="32" width="12.42578125" style="14"/>
    <col min="33" max="16384" width="12.42578125" style="34"/>
  </cols>
  <sheetData>
    <row r="1" spans="1:12" ht="29.1" customHeight="1" x14ac:dyDescent="0.25">
      <c r="A1" s="181" t="s">
        <v>1</v>
      </c>
      <c r="B1" s="182"/>
      <c r="C1" s="182"/>
      <c r="D1" s="182"/>
      <c r="E1" s="182"/>
      <c r="F1" s="182"/>
      <c r="G1" s="182"/>
      <c r="H1" s="182"/>
      <c r="I1" s="182"/>
      <c r="J1" s="182"/>
      <c r="K1" s="182"/>
      <c r="L1" s="183"/>
    </row>
    <row r="2" spans="1:12" ht="28.35" customHeight="1" x14ac:dyDescent="0.25">
      <c r="A2" s="184" t="s">
        <v>447</v>
      </c>
      <c r="B2" s="184"/>
      <c r="C2" s="184"/>
      <c r="D2" s="184"/>
      <c r="E2" s="184"/>
      <c r="F2" s="184"/>
      <c r="G2" s="184"/>
      <c r="H2" s="184"/>
      <c r="I2" s="184"/>
      <c r="J2" s="184"/>
      <c r="K2" s="184"/>
      <c r="L2" s="184"/>
    </row>
    <row r="3" spans="1:12" ht="7.35" customHeight="1" x14ac:dyDescent="0.3">
      <c r="A3" s="185"/>
      <c r="B3" s="185"/>
      <c r="C3" s="185"/>
      <c r="D3" s="185"/>
      <c r="E3" s="185"/>
      <c r="F3" s="185"/>
      <c r="G3" s="185"/>
      <c r="H3" s="185"/>
      <c r="I3" s="185"/>
      <c r="J3" s="185"/>
      <c r="K3" s="185"/>
      <c r="L3" s="185"/>
    </row>
    <row r="4" spans="1:12" ht="15.6" x14ac:dyDescent="0.3">
      <c r="A4" s="186"/>
      <c r="B4" s="187"/>
      <c r="C4" s="187"/>
      <c r="D4" s="187"/>
      <c r="E4" s="187"/>
      <c r="F4" s="187"/>
      <c r="G4" s="187"/>
      <c r="H4" s="187"/>
      <c r="I4" s="187"/>
      <c r="J4" s="187"/>
      <c r="K4" s="15"/>
      <c r="L4" s="16"/>
    </row>
    <row r="5" spans="1:12" ht="22.35" customHeight="1" x14ac:dyDescent="0.25">
      <c r="A5" s="17" t="s">
        <v>2</v>
      </c>
      <c r="B5" s="18"/>
      <c r="C5" s="19"/>
      <c r="D5" s="38">
        <v>14</v>
      </c>
      <c r="E5" s="117" t="s">
        <v>3</v>
      </c>
      <c r="F5" s="118"/>
      <c r="G5" s="118" t="s">
        <v>207</v>
      </c>
      <c r="H5" s="121" t="s">
        <v>209</v>
      </c>
      <c r="I5" s="120" t="s">
        <v>208</v>
      </c>
      <c r="J5" s="121"/>
      <c r="K5" s="22"/>
      <c r="L5" s="24"/>
    </row>
    <row r="6" spans="1:12" ht="6.6" customHeight="1" x14ac:dyDescent="0.25">
      <c r="A6" s="17"/>
      <c r="B6" s="18"/>
      <c r="C6" s="19"/>
      <c r="D6" s="23"/>
      <c r="E6" s="23"/>
      <c r="F6" s="23"/>
      <c r="G6" s="23"/>
      <c r="H6" s="23"/>
      <c r="I6" s="23"/>
      <c r="J6" s="23"/>
      <c r="K6" s="23"/>
      <c r="L6" s="24"/>
    </row>
    <row r="7" spans="1:12" ht="22.35" customHeight="1" x14ac:dyDescent="0.25">
      <c r="A7" s="17" t="s">
        <v>4</v>
      </c>
      <c r="B7" s="18"/>
      <c r="C7" s="25"/>
      <c r="D7" s="188" t="s">
        <v>62</v>
      </c>
      <c r="E7" s="189"/>
      <c r="F7" s="189"/>
      <c r="G7" s="189"/>
      <c r="H7" s="189"/>
      <c r="I7" s="189"/>
      <c r="J7" s="189"/>
      <c r="K7" s="190"/>
      <c r="L7" s="24"/>
    </row>
    <row r="8" spans="1:12" ht="6.6" customHeight="1" x14ac:dyDescent="0.25">
      <c r="A8" s="17"/>
      <c r="B8" s="18"/>
      <c r="C8" s="19"/>
      <c r="D8" s="46"/>
      <c r="E8" s="46"/>
      <c r="F8" s="46"/>
      <c r="G8" s="46"/>
      <c r="H8" s="46"/>
      <c r="I8" s="46"/>
      <c r="J8" s="46"/>
      <c r="K8" s="46"/>
      <c r="L8" s="24"/>
    </row>
    <row r="9" spans="1:12" ht="22.35" customHeight="1" x14ac:dyDescent="0.25">
      <c r="A9" s="17" t="s">
        <v>6</v>
      </c>
      <c r="B9" s="18"/>
      <c r="C9" s="26"/>
      <c r="D9" s="188" t="s">
        <v>81</v>
      </c>
      <c r="E9" s="189"/>
      <c r="F9" s="189"/>
      <c r="G9" s="189"/>
      <c r="H9" s="189"/>
      <c r="I9" s="189"/>
      <c r="J9" s="189"/>
      <c r="K9" s="190"/>
      <c r="L9" s="24"/>
    </row>
    <row r="10" spans="1:12" ht="6.6" customHeight="1" x14ac:dyDescent="0.25">
      <c r="A10" s="17"/>
      <c r="B10" s="18"/>
      <c r="C10" s="19"/>
      <c r="D10" s="46"/>
      <c r="E10" s="46"/>
      <c r="F10" s="46"/>
      <c r="G10" s="46"/>
      <c r="H10" s="46"/>
      <c r="I10" s="46"/>
      <c r="J10" s="46"/>
      <c r="K10" s="46"/>
      <c r="L10" s="24"/>
    </row>
    <row r="11" spans="1:12" ht="22.35" customHeight="1" x14ac:dyDescent="0.25">
      <c r="A11" s="17" t="s">
        <v>8</v>
      </c>
      <c r="B11" s="18"/>
      <c r="C11" s="26"/>
      <c r="D11" s="188" t="s">
        <v>320</v>
      </c>
      <c r="E11" s="189"/>
      <c r="F11" s="189"/>
      <c r="G11" s="189"/>
      <c r="H11" s="189"/>
      <c r="I11" s="189"/>
      <c r="J11" s="189"/>
      <c r="K11" s="190"/>
      <c r="L11" s="24"/>
    </row>
    <row r="12" spans="1:12" ht="6.6" customHeight="1" x14ac:dyDescent="0.25">
      <c r="A12" s="17"/>
      <c r="B12" s="18"/>
      <c r="C12" s="19"/>
      <c r="D12" s="46"/>
      <c r="E12" s="46"/>
      <c r="F12" s="46"/>
      <c r="G12" s="46"/>
      <c r="H12" s="46"/>
      <c r="I12" s="46"/>
      <c r="J12" s="46"/>
      <c r="K12" s="46"/>
      <c r="L12" s="24"/>
    </row>
    <row r="13" spans="1:12" ht="22.35" customHeight="1" x14ac:dyDescent="0.25">
      <c r="A13" s="17" t="s">
        <v>10</v>
      </c>
      <c r="B13" s="18"/>
      <c r="C13" s="26"/>
      <c r="D13" s="188" t="s">
        <v>64</v>
      </c>
      <c r="E13" s="189"/>
      <c r="F13" s="189"/>
      <c r="G13" s="189"/>
      <c r="H13" s="189"/>
      <c r="I13" s="189"/>
      <c r="J13" s="189"/>
      <c r="K13" s="190"/>
      <c r="L13" s="24"/>
    </row>
    <row r="14" spans="1:12" ht="6.6" customHeight="1" x14ac:dyDescent="0.25">
      <c r="A14" s="17"/>
      <c r="B14" s="18"/>
      <c r="C14" s="19"/>
      <c r="D14" s="46"/>
      <c r="E14" s="46"/>
      <c r="F14" s="46"/>
      <c r="G14" s="46"/>
      <c r="H14" s="46"/>
      <c r="I14" s="46"/>
      <c r="J14" s="46"/>
      <c r="K14" s="46"/>
      <c r="L14" s="24"/>
    </row>
    <row r="15" spans="1:12" ht="22.35" customHeight="1" x14ac:dyDescent="0.25">
      <c r="A15" s="17" t="s">
        <v>12</v>
      </c>
      <c r="B15" s="18"/>
      <c r="C15" s="26"/>
      <c r="D15" s="188" t="s">
        <v>13</v>
      </c>
      <c r="E15" s="189"/>
      <c r="F15" s="189"/>
      <c r="G15" s="189"/>
      <c r="H15" s="189"/>
      <c r="I15" s="189"/>
      <c r="J15" s="189"/>
      <c r="K15" s="190"/>
      <c r="L15" s="27"/>
    </row>
    <row r="16" spans="1:12" ht="6.6" customHeight="1" x14ac:dyDescent="0.25">
      <c r="A16" s="17"/>
      <c r="B16" s="18"/>
      <c r="C16" s="19"/>
      <c r="D16" s="46"/>
      <c r="E16" s="46"/>
      <c r="F16" s="46"/>
      <c r="G16" s="46"/>
      <c r="H16" s="46"/>
      <c r="I16" s="46"/>
      <c r="J16" s="46"/>
      <c r="K16" s="46"/>
      <c r="L16" s="24"/>
    </row>
    <row r="17" spans="1:12" ht="22.35" customHeight="1" x14ac:dyDescent="0.25">
      <c r="A17" s="17" t="s">
        <v>14</v>
      </c>
      <c r="B17" s="18"/>
      <c r="C17" s="26"/>
      <c r="D17" s="188" t="s">
        <v>39</v>
      </c>
      <c r="E17" s="189"/>
      <c r="F17" s="189"/>
      <c r="G17" s="189"/>
      <c r="H17" s="189"/>
      <c r="I17" s="189"/>
      <c r="J17" s="189"/>
      <c r="K17" s="190"/>
      <c r="L17" s="27"/>
    </row>
    <row r="18" spans="1:12" ht="5.0999999999999996" customHeight="1" x14ac:dyDescent="0.25">
      <c r="A18" s="28"/>
      <c r="B18" s="29"/>
      <c r="C18" s="29"/>
      <c r="D18" s="29"/>
      <c r="E18" s="30"/>
      <c r="F18" s="31"/>
      <c r="G18" s="31"/>
      <c r="H18" s="31"/>
      <c r="I18" s="29"/>
      <c r="J18" s="29"/>
      <c r="K18" s="32"/>
      <c r="L18" s="33"/>
    </row>
    <row r="19" spans="1:12" ht="51.75" customHeight="1" x14ac:dyDescent="0.25">
      <c r="A19" s="194" t="s">
        <v>452</v>
      </c>
      <c r="B19" s="194"/>
      <c r="C19" s="194"/>
      <c r="D19" s="194"/>
      <c r="E19" s="194"/>
      <c r="F19" s="194"/>
      <c r="G19" s="194"/>
      <c r="H19" s="194"/>
      <c r="I19" s="194"/>
      <c r="J19" s="194"/>
      <c r="K19" s="194"/>
      <c r="L19" s="194"/>
    </row>
    <row r="20" spans="1:12" ht="55.5" customHeight="1" x14ac:dyDescent="0.25">
      <c r="A20" s="177" t="s">
        <v>16</v>
      </c>
      <c r="B20" s="178"/>
      <c r="C20" s="179"/>
      <c r="D20" s="180" t="s">
        <v>667</v>
      </c>
      <c r="E20" s="180"/>
      <c r="F20" s="180"/>
      <c r="G20" s="180"/>
      <c r="H20" s="180"/>
      <c r="I20" s="180"/>
      <c r="J20" s="180"/>
      <c r="K20" s="180"/>
      <c r="L20" s="180"/>
    </row>
    <row r="21" spans="1:12" ht="276" customHeight="1" x14ac:dyDescent="0.25">
      <c r="A21" s="177" t="s">
        <v>0</v>
      </c>
      <c r="B21" s="178"/>
      <c r="C21" s="179"/>
      <c r="D21" s="180" t="s">
        <v>681</v>
      </c>
      <c r="E21" s="180"/>
      <c r="F21" s="180"/>
      <c r="G21" s="180"/>
      <c r="H21" s="180"/>
      <c r="I21" s="180"/>
      <c r="J21" s="180"/>
      <c r="K21" s="180"/>
      <c r="L21" s="180"/>
    </row>
    <row r="22" spans="1:12" ht="46.35" customHeight="1" x14ac:dyDescent="0.25">
      <c r="A22" s="177" t="s">
        <v>17</v>
      </c>
      <c r="B22" s="178"/>
      <c r="C22" s="179"/>
      <c r="D22" s="180" t="s">
        <v>389</v>
      </c>
      <c r="E22" s="180"/>
      <c r="F22" s="180"/>
      <c r="G22" s="180"/>
      <c r="H22" s="180"/>
      <c r="I22" s="180"/>
      <c r="J22" s="180"/>
      <c r="K22" s="180"/>
      <c r="L22" s="180"/>
    </row>
    <row r="23" spans="1:12" ht="54" customHeight="1" x14ac:dyDescent="0.25">
      <c r="A23" s="177" t="s">
        <v>18</v>
      </c>
      <c r="B23" s="178"/>
      <c r="C23" s="179"/>
      <c r="D23" s="180" t="s">
        <v>390</v>
      </c>
      <c r="E23" s="180"/>
      <c r="F23" s="180"/>
      <c r="G23" s="180"/>
      <c r="H23" s="180"/>
      <c r="I23" s="180"/>
      <c r="J23" s="180"/>
      <c r="K23" s="180"/>
      <c r="L23" s="180"/>
    </row>
    <row r="24" spans="1:12" ht="62.25" customHeight="1" x14ac:dyDescent="0.25">
      <c r="A24" s="177" t="s">
        <v>19</v>
      </c>
      <c r="B24" s="178"/>
      <c r="C24" s="179"/>
      <c r="D24" s="180" t="s">
        <v>391</v>
      </c>
      <c r="E24" s="180"/>
      <c r="F24" s="180"/>
      <c r="G24" s="180"/>
      <c r="H24" s="180"/>
      <c r="I24" s="180"/>
      <c r="J24" s="180"/>
      <c r="K24" s="180"/>
      <c r="L24" s="180"/>
    </row>
    <row r="25" spans="1:12" ht="46.35" customHeight="1" x14ac:dyDescent="0.25">
      <c r="A25" s="177" t="s">
        <v>20</v>
      </c>
      <c r="B25" s="178"/>
      <c r="C25" s="179"/>
      <c r="D25" s="180" t="s">
        <v>392</v>
      </c>
      <c r="E25" s="180"/>
      <c r="F25" s="180"/>
      <c r="G25" s="180"/>
      <c r="H25" s="180"/>
      <c r="I25" s="180"/>
      <c r="J25" s="180"/>
      <c r="K25" s="180"/>
      <c r="L25" s="180"/>
    </row>
    <row r="26" spans="1:12" ht="59.25" customHeight="1" x14ac:dyDescent="0.25">
      <c r="A26" s="177" t="s">
        <v>21</v>
      </c>
      <c r="B26" s="178"/>
      <c r="C26" s="179"/>
      <c r="D26" s="180" t="s">
        <v>668</v>
      </c>
      <c r="E26" s="180"/>
      <c r="F26" s="180"/>
      <c r="G26" s="180"/>
      <c r="H26" s="180"/>
      <c r="I26" s="180"/>
      <c r="J26" s="180"/>
      <c r="K26" s="180"/>
      <c r="L26" s="180"/>
    </row>
    <row r="27" spans="1:12" ht="17.45" customHeight="1" x14ac:dyDescent="0.25">
      <c r="A27" s="195" t="s">
        <v>22</v>
      </c>
      <c r="B27" s="196"/>
      <c r="C27" s="197"/>
      <c r="D27" s="201" t="s">
        <v>23</v>
      </c>
      <c r="E27" s="201"/>
      <c r="F27" s="201" t="s">
        <v>67</v>
      </c>
      <c r="G27" s="201"/>
      <c r="H27" s="201"/>
      <c r="I27" s="201"/>
      <c r="J27" s="201" t="s">
        <v>228</v>
      </c>
      <c r="K27" s="201"/>
      <c r="L27" s="201"/>
    </row>
    <row r="28" spans="1:12" ht="208.5" customHeight="1" x14ac:dyDescent="0.25">
      <c r="A28" s="198"/>
      <c r="B28" s="199"/>
      <c r="C28" s="200"/>
      <c r="D28" s="180" t="s">
        <v>393</v>
      </c>
      <c r="E28" s="180"/>
      <c r="F28" s="180" t="s">
        <v>394</v>
      </c>
      <c r="G28" s="180"/>
      <c r="H28" s="180"/>
      <c r="I28" s="180"/>
      <c r="J28" s="180" t="s">
        <v>395</v>
      </c>
      <c r="K28" s="180"/>
      <c r="L28" s="180"/>
    </row>
    <row r="29" spans="1:12" ht="46.35" customHeight="1" x14ac:dyDescent="0.25">
      <c r="A29" s="177" t="s">
        <v>26</v>
      </c>
      <c r="B29" s="178"/>
      <c r="C29" s="179"/>
      <c r="D29" s="276">
        <f>560*7200000</f>
        <v>4032000000</v>
      </c>
      <c r="E29" s="277"/>
      <c r="F29" s="276">
        <f>700*7200000</f>
        <v>5040000000</v>
      </c>
      <c r="G29" s="278"/>
      <c r="H29" s="278"/>
      <c r="I29" s="277"/>
      <c r="J29" s="276">
        <f>740*7200000</f>
        <v>5328000000</v>
      </c>
      <c r="K29" s="278"/>
      <c r="L29" s="277"/>
    </row>
    <row r="30" spans="1:12" ht="17.45" customHeight="1" x14ac:dyDescent="0.25">
      <c r="A30" s="195" t="s">
        <v>223</v>
      </c>
      <c r="B30" s="196"/>
      <c r="C30" s="197"/>
      <c r="D30" s="201" t="s">
        <v>42</v>
      </c>
      <c r="E30" s="201"/>
      <c r="F30" s="201" t="s">
        <v>43</v>
      </c>
      <c r="G30" s="201"/>
      <c r="H30" s="201"/>
      <c r="I30" s="201"/>
      <c r="J30" s="201" t="s">
        <v>44</v>
      </c>
      <c r="K30" s="201"/>
      <c r="L30" s="201"/>
    </row>
    <row r="31" spans="1:12" ht="139.5" customHeight="1" x14ac:dyDescent="0.25">
      <c r="A31" s="198"/>
      <c r="B31" s="199"/>
      <c r="C31" s="200"/>
      <c r="D31" s="180" t="s">
        <v>396</v>
      </c>
      <c r="E31" s="180"/>
      <c r="F31" s="180" t="s">
        <v>397</v>
      </c>
      <c r="G31" s="180"/>
      <c r="H31" s="180"/>
      <c r="I31" s="180"/>
      <c r="J31" s="180" t="s">
        <v>398</v>
      </c>
      <c r="K31" s="180"/>
      <c r="L31" s="180"/>
    </row>
    <row r="32" spans="1:12" ht="70.5" customHeight="1" x14ac:dyDescent="0.25">
      <c r="A32" s="195" t="s">
        <v>28</v>
      </c>
      <c r="B32" s="196"/>
      <c r="C32" s="197"/>
      <c r="D32" s="202" t="s">
        <v>713</v>
      </c>
      <c r="E32" s="203"/>
      <c r="F32" s="203"/>
      <c r="G32" s="203"/>
      <c r="H32" s="203"/>
      <c r="I32" s="203"/>
      <c r="J32" s="203"/>
      <c r="K32" s="203"/>
      <c r="L32" s="204"/>
    </row>
    <row r="33" spans="1:12" ht="46.35" customHeight="1" x14ac:dyDescent="0.25">
      <c r="A33" s="195" t="s">
        <v>29</v>
      </c>
      <c r="B33" s="196"/>
      <c r="C33" s="197"/>
      <c r="D33" s="202" t="s">
        <v>399</v>
      </c>
      <c r="E33" s="203"/>
      <c r="F33" s="203"/>
      <c r="G33" s="203"/>
      <c r="H33" s="203"/>
      <c r="I33" s="203"/>
      <c r="J33" s="203"/>
      <c r="K33" s="203"/>
      <c r="L33" s="204"/>
    </row>
    <row r="34" spans="1:12" ht="17.45" customHeight="1" x14ac:dyDescent="0.25">
      <c r="A34" s="195" t="s">
        <v>47</v>
      </c>
      <c r="B34" s="196"/>
      <c r="C34" s="197"/>
      <c r="D34" s="201" t="s">
        <v>23</v>
      </c>
      <c r="E34" s="201"/>
      <c r="F34" s="201" t="s">
        <v>67</v>
      </c>
      <c r="G34" s="201"/>
      <c r="H34" s="201"/>
      <c r="I34" s="201"/>
      <c r="J34" s="201" t="s">
        <v>228</v>
      </c>
      <c r="K34" s="201"/>
      <c r="L34" s="201"/>
    </row>
    <row r="35" spans="1:12" ht="46.35" customHeight="1" x14ac:dyDescent="0.25">
      <c r="A35" s="198"/>
      <c r="B35" s="199"/>
      <c r="C35" s="200"/>
      <c r="D35" s="180" t="s">
        <v>710</v>
      </c>
      <c r="E35" s="180"/>
      <c r="F35" s="202" t="s">
        <v>711</v>
      </c>
      <c r="G35" s="203"/>
      <c r="H35" s="203"/>
      <c r="I35" s="204"/>
      <c r="J35" s="202" t="s">
        <v>712</v>
      </c>
      <c r="K35" s="203"/>
      <c r="L35" s="204"/>
    </row>
    <row r="36" spans="1:12" ht="17.45" customHeight="1" x14ac:dyDescent="0.25">
      <c r="A36" s="195" t="s">
        <v>30</v>
      </c>
      <c r="B36" s="196"/>
      <c r="C36" s="197"/>
      <c r="D36" s="205" t="s">
        <v>31</v>
      </c>
      <c r="E36" s="206"/>
      <c r="F36" s="207"/>
      <c r="G36" s="205" t="s">
        <v>32</v>
      </c>
      <c r="H36" s="206"/>
      <c r="I36" s="206"/>
      <c r="J36" s="206"/>
      <c r="K36" s="206"/>
      <c r="L36" s="207"/>
    </row>
    <row r="37" spans="1:12" ht="80.25" customHeight="1" x14ac:dyDescent="0.25">
      <c r="A37" s="198"/>
      <c r="B37" s="199"/>
      <c r="C37" s="200"/>
      <c r="D37" s="202" t="s">
        <v>673</v>
      </c>
      <c r="E37" s="203"/>
      <c r="F37" s="204"/>
      <c r="G37" s="202" t="s">
        <v>674</v>
      </c>
      <c r="H37" s="203"/>
      <c r="I37" s="203"/>
      <c r="J37" s="203"/>
      <c r="K37" s="203"/>
      <c r="L37" s="204"/>
    </row>
    <row r="38" spans="1:12" ht="46.35" customHeight="1" x14ac:dyDescent="0.25">
      <c r="A38" s="177" t="s">
        <v>33</v>
      </c>
      <c r="B38" s="178"/>
      <c r="C38" s="179"/>
      <c r="D38" s="202" t="s">
        <v>400</v>
      </c>
      <c r="E38" s="203"/>
      <c r="F38" s="203"/>
      <c r="G38" s="203"/>
      <c r="H38" s="203"/>
      <c r="I38" s="203"/>
      <c r="J38" s="203"/>
      <c r="K38" s="203"/>
      <c r="L38" s="204"/>
    </row>
    <row r="39" spans="1:12" ht="46.35" customHeight="1" x14ac:dyDescent="0.25">
      <c r="A39" s="177" t="s">
        <v>35</v>
      </c>
      <c r="B39" s="178"/>
      <c r="C39" s="179"/>
      <c r="D39" s="180" t="s">
        <v>401</v>
      </c>
      <c r="E39" s="180"/>
      <c r="F39" s="180"/>
      <c r="G39" s="180"/>
      <c r="H39" s="180"/>
      <c r="I39" s="180"/>
      <c r="J39" s="180"/>
      <c r="K39" s="180"/>
      <c r="L39" s="180"/>
    </row>
    <row r="40" spans="1:12" ht="42.75" customHeight="1" x14ac:dyDescent="0.25">
      <c r="A40" s="177" t="s">
        <v>36</v>
      </c>
      <c r="B40" s="178"/>
      <c r="C40" s="179"/>
      <c r="D40" s="208" t="s">
        <v>402</v>
      </c>
      <c r="E40" s="209"/>
      <c r="F40" s="209"/>
      <c r="G40" s="209"/>
      <c r="H40" s="209"/>
      <c r="I40" s="209"/>
      <c r="J40" s="209"/>
      <c r="K40" s="209"/>
      <c r="L40" s="210"/>
    </row>
    <row r="41" spans="1:12" s="14" customFormat="1" x14ac:dyDescent="0.25"/>
    <row r="42" spans="1:12" s="14" customFormat="1" x14ac:dyDescent="0.25"/>
    <row r="43" spans="1:12" s="14" customFormat="1" x14ac:dyDescent="0.25"/>
    <row r="44" spans="1:12" s="14" customFormat="1" x14ac:dyDescent="0.25"/>
    <row r="45" spans="1:12" s="14" customFormat="1" x14ac:dyDescent="0.25"/>
    <row r="46" spans="1:12" s="14" customFormat="1" x14ac:dyDescent="0.25"/>
    <row r="47" spans="1:12" s="14" customFormat="1" x14ac:dyDescent="0.25"/>
    <row r="48" spans="1:12"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ht="14.45" customHeight="1" x14ac:dyDescent="0.25"/>
  </sheetData>
  <mergeCells count="65">
    <mergeCell ref="A38:C38"/>
    <mergeCell ref="D38:L38"/>
    <mergeCell ref="A39:C39"/>
    <mergeCell ref="D39:L39"/>
    <mergeCell ref="A40:C40"/>
    <mergeCell ref="D40:L40"/>
    <mergeCell ref="A36:C37"/>
    <mergeCell ref="D36:F36"/>
    <mergeCell ref="G36:L36"/>
    <mergeCell ref="D37:F37"/>
    <mergeCell ref="G37:L37"/>
    <mergeCell ref="A32:C32"/>
    <mergeCell ref="D32:L32"/>
    <mergeCell ref="A33:C33"/>
    <mergeCell ref="D33:L33"/>
    <mergeCell ref="F35:I35"/>
    <mergeCell ref="J35:L35"/>
    <mergeCell ref="A34:C35"/>
    <mergeCell ref="D34:E34"/>
    <mergeCell ref="F34:I34"/>
    <mergeCell ref="J34:L34"/>
    <mergeCell ref="D35:E35"/>
    <mergeCell ref="A29:C29"/>
    <mergeCell ref="D29:E29"/>
    <mergeCell ref="F29:I29"/>
    <mergeCell ref="J29:L29"/>
    <mergeCell ref="A30:C31"/>
    <mergeCell ref="D30:E30"/>
    <mergeCell ref="F30:I30"/>
    <mergeCell ref="J30:L30"/>
    <mergeCell ref="D31:E31"/>
    <mergeCell ref="F31:I31"/>
    <mergeCell ref="J31:L31"/>
    <mergeCell ref="A27:C28"/>
    <mergeCell ref="D27:E27"/>
    <mergeCell ref="F27:I27"/>
    <mergeCell ref="J27:L27"/>
    <mergeCell ref="D28:E28"/>
    <mergeCell ref="F28:I28"/>
    <mergeCell ref="J28:L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pageSetup orientation="portrait" horizontalDpi="4294967292" verticalDpi="0"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[5]Listas!#REF!</xm:f>
          </x14:formula1>
          <xm:sqref>D11:K11</xm:sqref>
        </x14:dataValidation>
        <x14:dataValidation type="list" allowBlank="1" showInputMessage="1" showErrorMessage="1">
          <x14:formula1>
            <xm:f>[5]Listas!#REF!</xm:f>
          </x14:formula1>
          <xm:sqref>D7:K7</xm:sqref>
        </x14:dataValidation>
        <x14:dataValidation type="list" allowBlank="1" showInputMessage="1" showErrorMessage="1">
          <x14:formula1>
            <xm:f>[5]Listas!#REF!</xm:f>
          </x14:formula1>
          <xm:sqref>D9:K9</xm:sqref>
        </x14:dataValidation>
        <x14:dataValidation type="list" allowBlank="1" showInputMessage="1" showErrorMessage="1">
          <x14:formula1>
            <xm:f>[5]Listas!#REF!</xm:f>
          </x14:formula1>
          <xm:sqref>D13:K13</xm:sqref>
        </x14:dataValidation>
        <x14:dataValidation type="list" allowBlank="1" showInputMessage="1" showErrorMessage="1">
          <x14:formula1>
            <xm:f>[5]Listas!#REF!</xm:f>
          </x14:formula1>
          <xm:sqref>D15:K15</xm:sqref>
        </x14:dataValidation>
      </x14:dataValidations>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09"/>
  <sheetViews>
    <sheetView topLeftCell="B24" zoomScaleNormal="100" workbookViewId="0">
      <selection activeCell="J28" sqref="J28:L28"/>
    </sheetView>
  </sheetViews>
  <sheetFormatPr baseColWidth="10" defaultColWidth="12.42578125" defaultRowHeight="15.75" x14ac:dyDescent="0.25"/>
  <cols>
    <col min="1" max="1" width="16.85546875" style="34" customWidth="1"/>
    <col min="2" max="2" width="14.140625" style="34" customWidth="1"/>
    <col min="3" max="3" width="3" style="34" customWidth="1"/>
    <col min="4" max="4" width="19.140625" style="34" customWidth="1"/>
    <col min="5" max="5" width="21.140625" style="34" customWidth="1"/>
    <col min="6" max="6" width="15.5703125" style="34" customWidth="1"/>
    <col min="7" max="8" width="8.5703125" style="34" customWidth="1"/>
    <col min="9" max="9" width="8.42578125" style="34" customWidth="1"/>
    <col min="10" max="10" width="4.42578125" style="34" customWidth="1"/>
    <col min="11" max="11" width="18.5703125" style="34" customWidth="1"/>
    <col min="12" max="12" width="6.140625" style="34" customWidth="1"/>
    <col min="13" max="32" width="12.42578125" style="14"/>
    <col min="33" max="16384" width="12.42578125" style="34"/>
  </cols>
  <sheetData>
    <row r="1" spans="1:12" ht="29.1" customHeight="1" x14ac:dyDescent="0.25">
      <c r="A1" s="181" t="s">
        <v>1</v>
      </c>
      <c r="B1" s="182"/>
      <c r="C1" s="182"/>
      <c r="D1" s="182"/>
      <c r="E1" s="182"/>
      <c r="F1" s="182"/>
      <c r="G1" s="182"/>
      <c r="H1" s="182"/>
      <c r="I1" s="182"/>
      <c r="J1" s="182"/>
      <c r="K1" s="182"/>
      <c r="L1" s="183"/>
    </row>
    <row r="2" spans="1:12" ht="28.35" customHeight="1" x14ac:dyDescent="0.25">
      <c r="A2" s="184" t="s">
        <v>447</v>
      </c>
      <c r="B2" s="184"/>
      <c r="C2" s="184"/>
      <c r="D2" s="184"/>
      <c r="E2" s="184"/>
      <c r="F2" s="184"/>
      <c r="G2" s="184"/>
      <c r="H2" s="184"/>
      <c r="I2" s="184"/>
      <c r="J2" s="184"/>
      <c r="K2" s="184"/>
      <c r="L2" s="184"/>
    </row>
    <row r="3" spans="1:12" ht="7.35" customHeight="1" x14ac:dyDescent="0.25">
      <c r="A3" s="185"/>
      <c r="B3" s="185"/>
      <c r="C3" s="185"/>
      <c r="D3" s="185"/>
      <c r="E3" s="185"/>
      <c r="F3" s="185"/>
      <c r="G3" s="185"/>
      <c r="H3" s="185"/>
      <c r="I3" s="185"/>
      <c r="J3" s="185"/>
      <c r="K3" s="185"/>
      <c r="L3" s="185"/>
    </row>
    <row r="4" spans="1:12" x14ac:dyDescent="0.25">
      <c r="A4" s="186"/>
      <c r="B4" s="187"/>
      <c r="C4" s="187"/>
      <c r="D4" s="187"/>
      <c r="E4" s="187"/>
      <c r="F4" s="187"/>
      <c r="G4" s="187"/>
      <c r="H4" s="187"/>
      <c r="I4" s="187"/>
      <c r="J4" s="187"/>
      <c r="K4" s="15"/>
      <c r="L4" s="16"/>
    </row>
    <row r="5" spans="1:12" ht="22.35" customHeight="1" x14ac:dyDescent="0.25">
      <c r="A5" s="17" t="s">
        <v>2</v>
      </c>
      <c r="B5" s="18"/>
      <c r="C5" s="19"/>
      <c r="D5" s="38">
        <v>15</v>
      </c>
      <c r="E5" s="117" t="s">
        <v>3</v>
      </c>
      <c r="F5" s="118"/>
      <c r="G5" s="118" t="s">
        <v>207</v>
      </c>
      <c r="H5" s="121" t="s">
        <v>209</v>
      </c>
      <c r="I5" s="120" t="s">
        <v>208</v>
      </c>
      <c r="J5" s="121"/>
      <c r="K5" s="22"/>
      <c r="L5" s="24"/>
    </row>
    <row r="6" spans="1:12" ht="6.6" customHeight="1" x14ac:dyDescent="0.25">
      <c r="A6" s="17"/>
      <c r="B6" s="18"/>
      <c r="C6" s="19"/>
      <c r="D6" s="23"/>
      <c r="E6" s="23"/>
      <c r="F6" s="23"/>
      <c r="G6" s="23"/>
      <c r="H6" s="23"/>
      <c r="I6" s="23"/>
      <c r="J6" s="23"/>
      <c r="K6" s="23"/>
      <c r="L6" s="24"/>
    </row>
    <row r="7" spans="1:12" ht="22.35" customHeight="1" x14ac:dyDescent="0.25">
      <c r="A7" s="17" t="s">
        <v>4</v>
      </c>
      <c r="B7" s="18"/>
      <c r="C7" s="25"/>
      <c r="D7" s="188" t="s">
        <v>62</v>
      </c>
      <c r="E7" s="189"/>
      <c r="F7" s="189"/>
      <c r="G7" s="189"/>
      <c r="H7" s="189"/>
      <c r="I7" s="189"/>
      <c r="J7" s="189"/>
      <c r="K7" s="190"/>
      <c r="L7" s="24"/>
    </row>
    <row r="8" spans="1:12" ht="6.6" customHeight="1" x14ac:dyDescent="0.25">
      <c r="A8" s="17"/>
      <c r="B8" s="18"/>
      <c r="C8" s="19"/>
      <c r="D8" s="46"/>
      <c r="E8" s="46"/>
      <c r="F8" s="46"/>
      <c r="G8" s="46"/>
      <c r="H8" s="46"/>
      <c r="I8" s="46"/>
      <c r="J8" s="46"/>
      <c r="K8" s="46"/>
      <c r="L8" s="24"/>
    </row>
    <row r="9" spans="1:12" ht="22.35" customHeight="1" x14ac:dyDescent="0.25">
      <c r="A9" s="17" t="s">
        <v>6</v>
      </c>
      <c r="B9" s="18"/>
      <c r="C9" s="26"/>
      <c r="D9" s="188" t="s">
        <v>81</v>
      </c>
      <c r="E9" s="189"/>
      <c r="F9" s="189"/>
      <c r="G9" s="189"/>
      <c r="H9" s="189"/>
      <c r="I9" s="189"/>
      <c r="J9" s="189"/>
      <c r="K9" s="190"/>
      <c r="L9" s="24"/>
    </row>
    <row r="10" spans="1:12" ht="6.6" customHeight="1" x14ac:dyDescent="0.25">
      <c r="A10" s="17"/>
      <c r="B10" s="18"/>
      <c r="C10" s="19"/>
      <c r="D10" s="46"/>
      <c r="E10" s="46"/>
      <c r="F10" s="46"/>
      <c r="G10" s="46"/>
      <c r="H10" s="46"/>
      <c r="I10" s="46"/>
      <c r="J10" s="46"/>
      <c r="K10" s="46"/>
      <c r="L10" s="24"/>
    </row>
    <row r="11" spans="1:12" ht="22.35" customHeight="1" x14ac:dyDescent="0.25">
      <c r="A11" s="17" t="s">
        <v>8</v>
      </c>
      <c r="B11" s="18"/>
      <c r="C11" s="26"/>
      <c r="D11" s="191" t="s">
        <v>320</v>
      </c>
      <c r="E11" s="192"/>
      <c r="F11" s="192"/>
      <c r="G11" s="192"/>
      <c r="H11" s="192"/>
      <c r="I11" s="192"/>
      <c r="J11" s="192"/>
      <c r="K11" s="193"/>
      <c r="L11" s="24"/>
    </row>
    <row r="12" spans="1:12" ht="6.6" customHeight="1" x14ac:dyDescent="0.25">
      <c r="A12" s="17"/>
      <c r="B12" s="18"/>
      <c r="C12" s="19"/>
      <c r="D12" s="46"/>
      <c r="E12" s="46"/>
      <c r="F12" s="46"/>
      <c r="G12" s="46"/>
      <c r="H12" s="46"/>
      <c r="I12" s="46"/>
      <c r="J12" s="46"/>
      <c r="K12" s="46"/>
      <c r="L12" s="24"/>
    </row>
    <row r="13" spans="1:12" ht="22.35" customHeight="1" x14ac:dyDescent="0.25">
      <c r="A13" s="17" t="s">
        <v>10</v>
      </c>
      <c r="B13" s="18"/>
      <c r="C13" s="26"/>
      <c r="D13" s="188" t="s">
        <v>64</v>
      </c>
      <c r="E13" s="189"/>
      <c r="F13" s="189"/>
      <c r="G13" s="189"/>
      <c r="H13" s="189"/>
      <c r="I13" s="189"/>
      <c r="J13" s="189"/>
      <c r="K13" s="190"/>
      <c r="L13" s="24"/>
    </row>
    <row r="14" spans="1:12" ht="6.6" customHeight="1" x14ac:dyDescent="0.25">
      <c r="A14" s="17"/>
      <c r="B14" s="18"/>
      <c r="C14" s="19"/>
      <c r="D14" s="46"/>
      <c r="E14" s="46"/>
      <c r="F14" s="46"/>
      <c r="G14" s="46"/>
      <c r="H14" s="46"/>
      <c r="I14" s="46"/>
      <c r="J14" s="46"/>
      <c r="K14" s="46"/>
      <c r="L14" s="24"/>
    </row>
    <row r="15" spans="1:12" ht="22.35" customHeight="1" x14ac:dyDescent="0.25">
      <c r="A15" s="17" t="s">
        <v>12</v>
      </c>
      <c r="B15" s="18"/>
      <c r="C15" s="26"/>
      <c r="D15" s="188" t="s">
        <v>65</v>
      </c>
      <c r="E15" s="189"/>
      <c r="F15" s="189"/>
      <c r="G15" s="189"/>
      <c r="H15" s="189"/>
      <c r="I15" s="189"/>
      <c r="J15" s="189"/>
      <c r="K15" s="190"/>
      <c r="L15" s="27"/>
    </row>
    <row r="16" spans="1:12" ht="6.6" customHeight="1" x14ac:dyDescent="0.25">
      <c r="A16" s="17"/>
      <c r="B16" s="18"/>
      <c r="C16" s="19"/>
      <c r="D16" s="46"/>
      <c r="E16" s="46"/>
      <c r="F16" s="46"/>
      <c r="G16" s="46"/>
      <c r="H16" s="46"/>
      <c r="I16" s="46"/>
      <c r="J16" s="46"/>
      <c r="K16" s="46"/>
      <c r="L16" s="24"/>
    </row>
    <row r="17" spans="1:34" ht="22.35" customHeight="1" x14ac:dyDescent="0.25">
      <c r="A17" s="17" t="s">
        <v>14</v>
      </c>
      <c r="B17" s="18"/>
      <c r="C17" s="26"/>
      <c r="D17" s="188" t="s">
        <v>39</v>
      </c>
      <c r="E17" s="189"/>
      <c r="F17" s="189"/>
      <c r="G17" s="189"/>
      <c r="H17" s="189"/>
      <c r="I17" s="189"/>
      <c r="J17" s="189"/>
      <c r="K17" s="190"/>
      <c r="L17" s="27"/>
    </row>
    <row r="18" spans="1:34" ht="5.0999999999999996" customHeight="1" x14ac:dyDescent="0.25">
      <c r="A18" s="28"/>
      <c r="B18" s="29"/>
      <c r="C18" s="29"/>
      <c r="D18" s="29"/>
      <c r="E18" s="30"/>
      <c r="F18" s="31"/>
      <c r="G18" s="31"/>
      <c r="H18" s="31"/>
      <c r="I18" s="29"/>
      <c r="J18" s="29"/>
      <c r="K18" s="32"/>
      <c r="L18" s="33"/>
    </row>
    <row r="19" spans="1:34" ht="56.45" customHeight="1" x14ac:dyDescent="0.25">
      <c r="A19" s="194" t="s">
        <v>451</v>
      </c>
      <c r="B19" s="194"/>
      <c r="C19" s="194"/>
      <c r="D19" s="194"/>
      <c r="E19" s="194"/>
      <c r="F19" s="194"/>
      <c r="G19" s="194"/>
      <c r="H19" s="194"/>
      <c r="I19" s="194"/>
      <c r="J19" s="194"/>
      <c r="K19" s="194"/>
      <c r="L19" s="194"/>
    </row>
    <row r="20" spans="1:34" ht="48" customHeight="1" x14ac:dyDescent="0.25">
      <c r="A20" s="177" t="s">
        <v>16</v>
      </c>
      <c r="B20" s="178"/>
      <c r="C20" s="179"/>
      <c r="D20" s="180" t="s">
        <v>403</v>
      </c>
      <c r="E20" s="180"/>
      <c r="F20" s="180"/>
      <c r="G20" s="180"/>
      <c r="H20" s="180"/>
      <c r="I20" s="180"/>
      <c r="J20" s="180"/>
      <c r="K20" s="180"/>
      <c r="L20" s="180"/>
    </row>
    <row r="21" spans="1:34" ht="297.75" customHeight="1" x14ac:dyDescent="0.25">
      <c r="A21" s="177" t="s">
        <v>0</v>
      </c>
      <c r="B21" s="178"/>
      <c r="C21" s="179"/>
      <c r="D21" s="180" t="s">
        <v>688</v>
      </c>
      <c r="E21" s="180"/>
      <c r="F21" s="180"/>
      <c r="G21" s="180"/>
      <c r="H21" s="180"/>
      <c r="I21" s="180"/>
      <c r="J21" s="180"/>
      <c r="K21" s="180"/>
      <c r="L21" s="180"/>
    </row>
    <row r="22" spans="1:34" ht="46.35" customHeight="1" x14ac:dyDescent="0.25">
      <c r="A22" s="177" t="s">
        <v>17</v>
      </c>
      <c r="B22" s="178"/>
      <c r="C22" s="179"/>
      <c r="D22" s="180" t="s">
        <v>404</v>
      </c>
      <c r="E22" s="221"/>
      <c r="F22" s="221"/>
      <c r="G22" s="221"/>
      <c r="H22" s="221"/>
      <c r="I22" s="221"/>
      <c r="J22" s="221"/>
      <c r="K22" s="221"/>
      <c r="L22" s="221"/>
    </row>
    <row r="23" spans="1:34" ht="54" customHeight="1" x14ac:dyDescent="0.25">
      <c r="A23" s="177" t="s">
        <v>18</v>
      </c>
      <c r="B23" s="178"/>
      <c r="C23" s="179"/>
      <c r="D23" s="180" t="s">
        <v>686</v>
      </c>
      <c r="E23" s="180"/>
      <c r="F23" s="180"/>
      <c r="G23" s="180"/>
      <c r="H23" s="180"/>
      <c r="I23" s="180"/>
      <c r="J23" s="180"/>
      <c r="K23" s="180"/>
      <c r="L23" s="180"/>
    </row>
    <row r="24" spans="1:34" ht="46.35" customHeight="1" x14ac:dyDescent="0.25">
      <c r="A24" s="177" t="s">
        <v>19</v>
      </c>
      <c r="B24" s="178"/>
      <c r="C24" s="179"/>
      <c r="D24" s="180" t="s">
        <v>405</v>
      </c>
      <c r="E24" s="221"/>
      <c r="F24" s="221"/>
      <c r="G24" s="221"/>
      <c r="H24" s="221"/>
      <c r="I24" s="221"/>
      <c r="J24" s="221"/>
      <c r="K24" s="221"/>
      <c r="L24" s="221"/>
    </row>
    <row r="25" spans="1:34" ht="108.75" customHeight="1" x14ac:dyDescent="0.25">
      <c r="A25" s="177" t="s">
        <v>20</v>
      </c>
      <c r="B25" s="178"/>
      <c r="C25" s="179"/>
      <c r="D25" s="180" t="s">
        <v>687</v>
      </c>
      <c r="E25" s="180"/>
      <c r="F25" s="180"/>
      <c r="G25" s="180"/>
      <c r="H25" s="180"/>
      <c r="I25" s="180"/>
      <c r="J25" s="180"/>
      <c r="K25" s="180"/>
      <c r="L25" s="180"/>
    </row>
    <row r="26" spans="1:34" ht="96.75" customHeight="1" x14ac:dyDescent="0.25">
      <c r="A26" s="177" t="s">
        <v>21</v>
      </c>
      <c r="B26" s="178"/>
      <c r="C26" s="179"/>
      <c r="D26" s="213"/>
      <c r="E26" s="213"/>
      <c r="F26" s="213"/>
      <c r="G26" s="213"/>
      <c r="H26" s="213"/>
      <c r="I26" s="213"/>
      <c r="J26" s="213"/>
      <c r="K26" s="213"/>
      <c r="L26" s="213"/>
    </row>
    <row r="27" spans="1:34" ht="27" customHeight="1" x14ac:dyDescent="0.25">
      <c r="A27" s="195" t="s">
        <v>22</v>
      </c>
      <c r="B27" s="196"/>
      <c r="C27" s="197"/>
      <c r="D27" s="201" t="s">
        <v>23</v>
      </c>
      <c r="E27" s="201"/>
      <c r="F27" s="201" t="s">
        <v>67</v>
      </c>
      <c r="G27" s="201"/>
      <c r="H27" s="201"/>
      <c r="I27" s="201"/>
      <c r="J27" s="201" t="s">
        <v>228</v>
      </c>
      <c r="K27" s="201"/>
      <c r="L27" s="201"/>
    </row>
    <row r="28" spans="1:34" ht="208.5" customHeight="1" x14ac:dyDescent="0.25">
      <c r="A28" s="198"/>
      <c r="B28" s="199"/>
      <c r="C28" s="200"/>
      <c r="D28" s="202" t="s">
        <v>689</v>
      </c>
      <c r="E28" s="204"/>
      <c r="F28" s="202" t="s">
        <v>684</v>
      </c>
      <c r="G28" s="203"/>
      <c r="H28" s="203"/>
      <c r="I28" s="204"/>
      <c r="J28" s="202" t="s">
        <v>684</v>
      </c>
      <c r="K28" s="203"/>
      <c r="L28" s="204"/>
    </row>
    <row r="29" spans="1:34" ht="93.75" customHeight="1" x14ac:dyDescent="0.25">
      <c r="A29" s="177" t="s">
        <v>26</v>
      </c>
      <c r="B29" s="178"/>
      <c r="C29" s="179"/>
      <c r="D29" s="202" t="s">
        <v>685</v>
      </c>
      <c r="E29" s="203"/>
      <c r="F29" s="203"/>
      <c r="G29" s="203"/>
      <c r="H29" s="203"/>
      <c r="I29" s="203"/>
      <c r="J29" s="203"/>
      <c r="K29" s="203"/>
      <c r="L29" s="204"/>
    </row>
    <row r="30" spans="1:34" ht="17.45" customHeight="1" x14ac:dyDescent="0.25">
      <c r="A30" s="195" t="s">
        <v>223</v>
      </c>
      <c r="B30" s="196"/>
      <c r="C30" s="197"/>
      <c r="D30" s="201" t="s">
        <v>42</v>
      </c>
      <c r="E30" s="201"/>
      <c r="F30" s="201" t="s">
        <v>43</v>
      </c>
      <c r="G30" s="201"/>
      <c r="H30" s="201"/>
      <c r="I30" s="201"/>
      <c r="J30" s="201" t="s">
        <v>44</v>
      </c>
      <c r="K30" s="201"/>
      <c r="L30" s="201"/>
    </row>
    <row r="31" spans="1:34" ht="228" customHeight="1" x14ac:dyDescent="0.25">
      <c r="A31" s="198"/>
      <c r="B31" s="199"/>
      <c r="C31" s="200"/>
      <c r="D31" s="202" t="s">
        <v>691</v>
      </c>
      <c r="E31" s="216"/>
      <c r="F31" s="202" t="s">
        <v>406</v>
      </c>
      <c r="G31" s="203"/>
      <c r="H31" s="203"/>
      <c r="I31" s="204"/>
      <c r="J31" s="202" t="s">
        <v>690</v>
      </c>
      <c r="K31" s="203"/>
      <c r="L31" s="204"/>
    </row>
    <row r="32" spans="1:34" ht="80.25" customHeight="1" x14ac:dyDescent="0.25">
      <c r="A32" s="195" t="s">
        <v>28</v>
      </c>
      <c r="B32" s="196"/>
      <c r="C32" s="197"/>
      <c r="D32" s="279" t="s">
        <v>692</v>
      </c>
      <c r="E32" s="279"/>
      <c r="F32" s="279"/>
      <c r="G32" s="279"/>
      <c r="H32" s="279"/>
      <c r="I32" s="279"/>
      <c r="J32" s="279"/>
      <c r="K32" s="279"/>
      <c r="L32" s="279"/>
      <c r="M32" s="13"/>
      <c r="AG32" s="14"/>
      <c r="AH32" s="14"/>
    </row>
    <row r="33" spans="1:12" ht="46.35" customHeight="1" x14ac:dyDescent="0.25">
      <c r="A33" s="195" t="s">
        <v>29</v>
      </c>
      <c r="B33" s="196"/>
      <c r="C33" s="197"/>
      <c r="D33" s="202" t="s">
        <v>407</v>
      </c>
      <c r="E33" s="203"/>
      <c r="F33" s="203"/>
      <c r="G33" s="203"/>
      <c r="H33" s="203"/>
      <c r="I33" s="203"/>
      <c r="J33" s="203"/>
      <c r="K33" s="203"/>
      <c r="L33" s="204"/>
    </row>
    <row r="34" spans="1:12" ht="28.5" customHeight="1" x14ac:dyDescent="0.25">
      <c r="A34" s="195" t="s">
        <v>47</v>
      </c>
      <c r="B34" s="196"/>
      <c r="C34" s="197"/>
      <c r="D34" s="201" t="s">
        <v>23</v>
      </c>
      <c r="E34" s="201"/>
      <c r="F34" s="201" t="s">
        <v>24</v>
      </c>
      <c r="G34" s="201"/>
      <c r="H34" s="201"/>
      <c r="I34" s="201"/>
      <c r="J34" s="201" t="s">
        <v>25</v>
      </c>
      <c r="K34" s="201"/>
      <c r="L34" s="201"/>
    </row>
    <row r="35" spans="1:12" ht="46.35" customHeight="1" x14ac:dyDescent="0.25">
      <c r="A35" s="198"/>
      <c r="B35" s="199"/>
      <c r="C35" s="200"/>
      <c r="D35" s="280" t="s">
        <v>265</v>
      </c>
      <c r="E35" s="280"/>
      <c r="F35" s="281" t="s">
        <v>265</v>
      </c>
      <c r="G35" s="281"/>
      <c r="H35" s="281"/>
      <c r="I35" s="281"/>
      <c r="J35" s="281" t="s">
        <v>265</v>
      </c>
      <c r="K35" s="281"/>
      <c r="L35" s="281"/>
    </row>
    <row r="36" spans="1:12" ht="17.45" customHeight="1" x14ac:dyDescent="0.25">
      <c r="A36" s="195" t="s">
        <v>30</v>
      </c>
      <c r="B36" s="196"/>
      <c r="C36" s="197"/>
      <c r="D36" s="205" t="s">
        <v>31</v>
      </c>
      <c r="E36" s="206"/>
      <c r="F36" s="207"/>
      <c r="G36" s="205" t="s">
        <v>32</v>
      </c>
      <c r="H36" s="206"/>
      <c r="I36" s="206"/>
      <c r="J36" s="206"/>
      <c r="K36" s="206"/>
      <c r="L36" s="207"/>
    </row>
    <row r="37" spans="1:12" ht="165.75" customHeight="1" x14ac:dyDescent="0.25">
      <c r="A37" s="198"/>
      <c r="B37" s="199"/>
      <c r="C37" s="200"/>
      <c r="D37" s="202" t="s">
        <v>408</v>
      </c>
      <c r="E37" s="203"/>
      <c r="F37" s="204"/>
      <c r="G37" s="202" t="s">
        <v>409</v>
      </c>
      <c r="H37" s="203"/>
      <c r="I37" s="203"/>
      <c r="J37" s="203"/>
      <c r="K37" s="203"/>
      <c r="L37" s="204"/>
    </row>
    <row r="38" spans="1:12" ht="46.35" customHeight="1" x14ac:dyDescent="0.25">
      <c r="A38" s="177" t="s">
        <v>33</v>
      </c>
      <c r="B38" s="178"/>
      <c r="C38" s="179"/>
      <c r="D38" s="202" t="s">
        <v>410</v>
      </c>
      <c r="E38" s="203"/>
      <c r="F38" s="203"/>
      <c r="G38" s="203"/>
      <c r="H38" s="203"/>
      <c r="I38" s="203"/>
      <c r="J38" s="203"/>
      <c r="K38" s="203"/>
      <c r="L38" s="204"/>
    </row>
    <row r="39" spans="1:12" ht="46.35" customHeight="1" x14ac:dyDescent="0.25">
      <c r="A39" s="177" t="s">
        <v>35</v>
      </c>
      <c r="B39" s="178"/>
      <c r="C39" s="179"/>
      <c r="D39" s="180" t="s">
        <v>411</v>
      </c>
      <c r="E39" s="180"/>
      <c r="F39" s="180"/>
      <c r="G39" s="180"/>
      <c r="H39" s="180"/>
      <c r="I39" s="180"/>
      <c r="J39" s="180"/>
      <c r="K39" s="180"/>
      <c r="L39" s="180"/>
    </row>
    <row r="40" spans="1:12" ht="66.75" customHeight="1" x14ac:dyDescent="0.25">
      <c r="A40" s="177" t="s">
        <v>36</v>
      </c>
      <c r="B40" s="178"/>
      <c r="C40" s="179"/>
      <c r="D40" s="202" t="s">
        <v>412</v>
      </c>
      <c r="E40" s="203"/>
      <c r="F40" s="203"/>
      <c r="G40" s="203"/>
      <c r="H40" s="203"/>
      <c r="I40" s="203"/>
      <c r="J40" s="203"/>
      <c r="K40" s="203"/>
      <c r="L40" s="204"/>
    </row>
    <row r="41" spans="1:12" s="14" customFormat="1" x14ac:dyDescent="0.25"/>
    <row r="42" spans="1:12" s="14" customFormat="1" x14ac:dyDescent="0.25"/>
    <row r="43" spans="1:12" s="14" customFormat="1" x14ac:dyDescent="0.25"/>
    <row r="44" spans="1:12" s="14" customFormat="1" x14ac:dyDescent="0.25"/>
    <row r="45" spans="1:12" s="14" customFormat="1" x14ac:dyDescent="0.25"/>
    <row r="46" spans="1:12" s="14" customFormat="1" x14ac:dyDescent="0.25"/>
    <row r="47" spans="1:12" s="14" customFormat="1" x14ac:dyDescent="0.25"/>
    <row r="48" spans="1:12"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ht="14.45" customHeight="1" x14ac:dyDescent="0.25"/>
  </sheetData>
  <mergeCells count="63">
    <mergeCell ref="A38:C38"/>
    <mergeCell ref="D38:L38"/>
    <mergeCell ref="A39:C39"/>
    <mergeCell ref="D39:L39"/>
    <mergeCell ref="A40:C40"/>
    <mergeCell ref="D40:L40"/>
    <mergeCell ref="A36:C37"/>
    <mergeCell ref="D36:F36"/>
    <mergeCell ref="G36:L36"/>
    <mergeCell ref="D37:F37"/>
    <mergeCell ref="G37:L37"/>
    <mergeCell ref="A32:C32"/>
    <mergeCell ref="D32:L32"/>
    <mergeCell ref="A33:C33"/>
    <mergeCell ref="D33:L33"/>
    <mergeCell ref="A34:C35"/>
    <mergeCell ref="D34:E34"/>
    <mergeCell ref="F34:I34"/>
    <mergeCell ref="J34:L34"/>
    <mergeCell ref="D35:E35"/>
    <mergeCell ref="F35:I35"/>
    <mergeCell ref="J35:L35"/>
    <mergeCell ref="A29:C29"/>
    <mergeCell ref="D29:L29"/>
    <mergeCell ref="A30:C31"/>
    <mergeCell ref="D30:E30"/>
    <mergeCell ref="F30:I30"/>
    <mergeCell ref="J30:L30"/>
    <mergeCell ref="D31:E31"/>
    <mergeCell ref="F31:I31"/>
    <mergeCell ref="J31:L31"/>
    <mergeCell ref="A27:C28"/>
    <mergeCell ref="D27:E27"/>
    <mergeCell ref="F27:I27"/>
    <mergeCell ref="J27:L27"/>
    <mergeCell ref="D28:E28"/>
    <mergeCell ref="F28:I28"/>
    <mergeCell ref="J28:L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[6]Listas!#REF!</xm:f>
          </x14:formula1>
          <xm:sqref>D11:K11 D7:K7 D9:K9 D13:K13 D15:K15</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F25" zoomScaleNormal="100" workbookViewId="0">
      <selection activeCell="J26" sqref="J26:L26"/>
    </sheetView>
  </sheetViews>
  <sheetFormatPr baseColWidth="10" defaultColWidth="12.140625" defaultRowHeight="15.75" x14ac:dyDescent="0.25"/>
  <cols>
    <col min="1" max="1" width="16.85546875" style="34" customWidth="1"/>
    <col min="2" max="2" width="14" style="34" customWidth="1"/>
    <col min="3" max="3" width="3.140625" style="34" customWidth="1"/>
    <col min="4" max="4" width="15.5703125" style="34" customWidth="1"/>
    <col min="5" max="5" width="36" style="34" customWidth="1"/>
    <col min="6" max="6" width="11.5703125" style="34" customWidth="1"/>
    <col min="7" max="7" width="11.85546875" style="34" customWidth="1"/>
    <col min="8" max="8" width="8.85546875" style="34" customWidth="1"/>
    <col min="9" max="9" width="15.5703125" style="34" customWidth="1"/>
    <col min="10" max="10" width="7.140625" style="34" customWidth="1"/>
    <col min="11" max="11" width="12.140625" style="34"/>
    <col min="12" max="12" width="18.42578125" style="34" customWidth="1"/>
    <col min="13" max="32" width="12.140625" style="14"/>
    <col min="33" max="16384" width="12.140625" style="34"/>
  </cols>
  <sheetData>
    <row r="1" spans="1:12" ht="28.7" customHeight="1" x14ac:dyDescent="0.25">
      <c r="A1" s="239" t="s">
        <v>49</v>
      </c>
      <c r="B1" s="240"/>
      <c r="C1" s="240"/>
      <c r="D1" s="240"/>
      <c r="E1" s="240"/>
      <c r="F1" s="240"/>
      <c r="G1" s="240"/>
      <c r="H1" s="240"/>
      <c r="I1" s="240"/>
      <c r="J1" s="240"/>
      <c r="K1" s="240"/>
      <c r="L1" s="241"/>
    </row>
    <row r="2" spans="1:12" ht="28.35" customHeight="1" x14ac:dyDescent="0.25">
      <c r="A2" s="184" t="s">
        <v>448</v>
      </c>
      <c r="B2" s="184"/>
      <c r="C2" s="184"/>
      <c r="D2" s="184"/>
      <c r="E2" s="184"/>
      <c r="F2" s="184"/>
      <c r="G2" s="184"/>
      <c r="H2" s="184"/>
      <c r="I2" s="184"/>
      <c r="J2" s="184"/>
      <c r="K2" s="184"/>
      <c r="L2" s="184"/>
    </row>
    <row r="3" spans="1:12" ht="7.35" customHeight="1" x14ac:dyDescent="0.3">
      <c r="A3" s="242"/>
      <c r="B3" s="243"/>
      <c r="C3" s="243"/>
      <c r="D3" s="243"/>
      <c r="E3" s="243"/>
      <c r="F3" s="243"/>
      <c r="G3" s="243"/>
      <c r="H3" s="243"/>
      <c r="I3" s="243"/>
      <c r="J3" s="243"/>
      <c r="K3" s="35"/>
      <c r="L3" s="36"/>
    </row>
    <row r="4" spans="1:12" ht="15.6" x14ac:dyDescent="0.3">
      <c r="A4" s="244"/>
      <c r="B4" s="245"/>
      <c r="C4" s="245"/>
      <c r="D4" s="245"/>
      <c r="E4" s="245"/>
      <c r="F4" s="245"/>
      <c r="G4" s="245"/>
      <c r="H4" s="245"/>
      <c r="I4" s="25"/>
      <c r="J4" s="25"/>
      <c r="K4" s="18"/>
      <c r="L4" s="37"/>
    </row>
    <row r="5" spans="1:12" ht="22.35" customHeight="1" x14ac:dyDescent="0.25">
      <c r="A5" s="17" t="s">
        <v>50</v>
      </c>
      <c r="B5" s="18"/>
      <c r="C5" s="19"/>
      <c r="D5" s="20">
        <v>16</v>
      </c>
      <c r="E5" s="21" t="s">
        <v>60</v>
      </c>
      <c r="F5" s="18"/>
      <c r="G5" s="39" t="s">
        <v>207</v>
      </c>
      <c r="H5" s="122"/>
      <c r="I5" s="39" t="s">
        <v>208</v>
      </c>
      <c r="J5" s="123" t="s">
        <v>209</v>
      </c>
      <c r="K5" s="22"/>
      <c r="L5" s="37"/>
    </row>
    <row r="6" spans="1:12" ht="6.6" customHeight="1" x14ac:dyDescent="0.25">
      <c r="A6" s="17"/>
      <c r="B6" s="18"/>
      <c r="C6" s="19"/>
      <c r="D6" s="42"/>
      <c r="E6" s="42"/>
      <c r="F6" s="42"/>
      <c r="G6" s="42"/>
      <c r="H6" s="42"/>
      <c r="I6" s="42"/>
      <c r="J6" s="25"/>
      <c r="K6" s="18"/>
      <c r="L6" s="37"/>
    </row>
    <row r="7" spans="1:12" ht="22.35" customHeight="1" x14ac:dyDescent="0.25">
      <c r="A7" s="17" t="s">
        <v>8</v>
      </c>
      <c r="B7" s="18"/>
      <c r="C7" s="25"/>
      <c r="D7" s="188" t="s">
        <v>9</v>
      </c>
      <c r="E7" s="189"/>
      <c r="F7" s="189"/>
      <c r="G7" s="189"/>
      <c r="H7" s="189"/>
      <c r="I7" s="189"/>
      <c r="J7" s="189"/>
      <c r="K7" s="190"/>
      <c r="L7" s="37"/>
    </row>
    <row r="8" spans="1:12" ht="6.6" customHeight="1" x14ac:dyDescent="0.25">
      <c r="A8" s="17"/>
      <c r="B8" s="18"/>
      <c r="C8" s="19"/>
      <c r="D8" s="23"/>
      <c r="E8" s="23"/>
      <c r="F8" s="23"/>
      <c r="G8" s="23"/>
      <c r="H8" s="23"/>
      <c r="I8" s="23"/>
      <c r="J8" s="25"/>
      <c r="K8" s="18"/>
      <c r="L8" s="37"/>
    </row>
    <row r="9" spans="1:12" ht="22.35" customHeight="1" x14ac:dyDescent="0.25">
      <c r="A9" s="17" t="s">
        <v>51</v>
      </c>
      <c r="B9" s="18"/>
      <c r="C9" s="26"/>
      <c r="D9" s="191" t="s">
        <v>357</v>
      </c>
      <c r="E9" s="192"/>
      <c r="F9" s="192"/>
      <c r="G9" s="192"/>
      <c r="H9" s="192"/>
      <c r="I9" s="192"/>
      <c r="J9" s="192"/>
      <c r="K9" s="193"/>
      <c r="L9" s="37"/>
    </row>
    <row r="10" spans="1:12" ht="6.6" customHeight="1" x14ac:dyDescent="0.25">
      <c r="A10" s="17"/>
      <c r="B10" s="18"/>
      <c r="C10" s="19"/>
      <c r="D10" s="46"/>
      <c r="E10" s="46"/>
      <c r="F10" s="46"/>
      <c r="G10" s="46"/>
      <c r="H10" s="46"/>
      <c r="I10" s="46"/>
      <c r="J10" s="25"/>
      <c r="K10" s="18"/>
      <c r="L10" s="37"/>
    </row>
    <row r="11" spans="1:12" ht="22.35" customHeight="1" x14ac:dyDescent="0.25">
      <c r="A11" s="17" t="s">
        <v>52</v>
      </c>
      <c r="B11" s="18"/>
      <c r="C11" s="26"/>
      <c r="D11" s="188" t="s">
        <v>68</v>
      </c>
      <c r="E11" s="189"/>
      <c r="F11" s="189"/>
      <c r="G11" s="189"/>
      <c r="H11" s="189"/>
      <c r="I11" s="189"/>
      <c r="J11" s="189"/>
      <c r="K11" s="190"/>
      <c r="L11" s="37"/>
    </row>
    <row r="12" spans="1:12" ht="6.6" customHeight="1" x14ac:dyDescent="0.25">
      <c r="A12" s="17"/>
      <c r="B12" s="18"/>
      <c r="C12" s="19"/>
      <c r="D12" s="46"/>
      <c r="E12" s="46"/>
      <c r="F12" s="46"/>
      <c r="G12" s="46"/>
      <c r="H12" s="46"/>
      <c r="I12" s="46"/>
      <c r="J12" s="25"/>
      <c r="K12" s="18"/>
      <c r="L12" s="37"/>
    </row>
    <row r="13" spans="1:12" ht="22.35" customHeight="1" x14ac:dyDescent="0.25">
      <c r="A13" s="17" t="s">
        <v>54</v>
      </c>
      <c r="B13" s="18"/>
      <c r="C13" s="26"/>
      <c r="D13" s="188"/>
      <c r="E13" s="189"/>
      <c r="F13" s="189"/>
      <c r="G13" s="189"/>
      <c r="H13" s="189"/>
      <c r="I13" s="189"/>
      <c r="J13" s="189"/>
      <c r="K13" s="190"/>
      <c r="L13" s="37"/>
    </row>
    <row r="14" spans="1:12" ht="6.6" customHeight="1" x14ac:dyDescent="0.25">
      <c r="A14" s="17"/>
      <c r="B14" s="18"/>
      <c r="C14" s="19"/>
      <c r="D14" s="188"/>
      <c r="E14" s="189"/>
      <c r="F14" s="189"/>
      <c r="G14" s="189"/>
      <c r="H14" s="189"/>
      <c r="I14" s="189"/>
      <c r="J14" s="189"/>
      <c r="K14" s="190"/>
      <c r="L14" s="37"/>
    </row>
    <row r="15" spans="1:12" ht="22.35" customHeight="1" x14ac:dyDescent="0.25">
      <c r="A15" s="17" t="s">
        <v>14</v>
      </c>
      <c r="B15" s="18"/>
      <c r="C15" s="26"/>
      <c r="D15" s="188" t="s">
        <v>15</v>
      </c>
      <c r="E15" s="189"/>
      <c r="F15" s="189"/>
      <c r="G15" s="189"/>
      <c r="H15" s="189"/>
      <c r="I15" s="189"/>
      <c r="J15" s="189"/>
      <c r="K15" s="190"/>
      <c r="L15" s="37"/>
    </row>
    <row r="16" spans="1:12" ht="4.7" customHeight="1" x14ac:dyDescent="0.25">
      <c r="A16" s="28"/>
      <c r="B16" s="29"/>
      <c r="C16" s="29"/>
      <c r="D16" s="29"/>
      <c r="E16" s="30"/>
      <c r="F16" s="31"/>
      <c r="G16" s="29"/>
      <c r="H16" s="29"/>
      <c r="I16" s="32"/>
      <c r="J16" s="30"/>
      <c r="K16" s="40"/>
      <c r="L16" s="41"/>
    </row>
    <row r="17" spans="1:12" ht="30.6" customHeight="1" x14ac:dyDescent="0.25">
      <c r="A17" s="269" t="s">
        <v>450</v>
      </c>
      <c r="B17" s="269"/>
      <c r="C17" s="269"/>
      <c r="D17" s="269"/>
      <c r="E17" s="269"/>
      <c r="F17" s="269"/>
      <c r="G17" s="269"/>
      <c r="H17" s="269"/>
      <c r="I17" s="269"/>
      <c r="J17" s="269"/>
      <c r="K17" s="269"/>
      <c r="L17" s="269"/>
    </row>
    <row r="18" spans="1:12" ht="46.35" customHeight="1" x14ac:dyDescent="0.25">
      <c r="A18" s="246" t="s">
        <v>16</v>
      </c>
      <c r="B18" s="247"/>
      <c r="C18" s="248"/>
      <c r="D18" s="282" t="s">
        <v>413</v>
      </c>
      <c r="E18" s="282"/>
      <c r="F18" s="282"/>
      <c r="G18" s="282"/>
      <c r="H18" s="282"/>
      <c r="I18" s="282"/>
      <c r="J18" s="282"/>
      <c r="K18" s="282"/>
      <c r="L18" s="282"/>
    </row>
    <row r="19" spans="1:12" ht="75" customHeight="1" x14ac:dyDescent="0.25">
      <c r="A19" s="246" t="s">
        <v>55</v>
      </c>
      <c r="B19" s="247"/>
      <c r="C19" s="248"/>
      <c r="D19" s="282" t="s">
        <v>414</v>
      </c>
      <c r="E19" s="282"/>
      <c r="F19" s="282"/>
      <c r="G19" s="282"/>
      <c r="H19" s="282"/>
      <c r="I19" s="282"/>
      <c r="J19" s="282"/>
      <c r="K19" s="282"/>
      <c r="L19" s="282"/>
    </row>
    <row r="20" spans="1:12" ht="103.5" customHeight="1" x14ac:dyDescent="0.25">
      <c r="A20" s="246" t="s">
        <v>61</v>
      </c>
      <c r="B20" s="247"/>
      <c r="C20" s="248"/>
      <c r="D20" s="249" t="s">
        <v>693</v>
      </c>
      <c r="E20" s="250"/>
      <c r="F20" s="250"/>
      <c r="G20" s="250"/>
      <c r="H20" s="250"/>
      <c r="I20" s="250"/>
      <c r="J20" s="250"/>
      <c r="K20" s="250"/>
      <c r="L20" s="251"/>
    </row>
    <row r="21" spans="1:12" ht="68.25" customHeight="1" x14ac:dyDescent="0.25">
      <c r="A21" s="246" t="s">
        <v>19</v>
      </c>
      <c r="B21" s="247"/>
      <c r="C21" s="248"/>
      <c r="D21" s="249" t="s">
        <v>694</v>
      </c>
      <c r="E21" s="250"/>
      <c r="F21" s="250"/>
      <c r="G21" s="250"/>
      <c r="H21" s="250"/>
      <c r="I21" s="250"/>
      <c r="J21" s="250"/>
      <c r="K21" s="250"/>
      <c r="L21" s="251"/>
    </row>
    <row r="22" spans="1:12" ht="408.75" customHeight="1" x14ac:dyDescent="0.25">
      <c r="A22" s="283" t="s">
        <v>56</v>
      </c>
      <c r="B22" s="284"/>
      <c r="C22" s="285"/>
      <c r="D22" s="249" t="s">
        <v>695</v>
      </c>
      <c r="E22" s="250"/>
      <c r="F22" s="250"/>
      <c r="G22" s="250"/>
      <c r="H22" s="250"/>
      <c r="I22" s="250"/>
      <c r="J22" s="250"/>
      <c r="K22" s="250"/>
      <c r="L22" s="251"/>
    </row>
    <row r="23" spans="1:12" ht="30.6" customHeight="1" x14ac:dyDescent="0.25">
      <c r="A23" s="246" t="s">
        <v>17</v>
      </c>
      <c r="B23" s="247"/>
      <c r="C23" s="248"/>
      <c r="D23" s="249" t="s">
        <v>415</v>
      </c>
      <c r="E23" s="250"/>
      <c r="F23" s="250"/>
      <c r="G23" s="250"/>
      <c r="H23" s="250"/>
      <c r="I23" s="250"/>
      <c r="J23" s="250"/>
      <c r="K23" s="250"/>
      <c r="L23" s="251"/>
    </row>
    <row r="24" spans="1:12" ht="89.1" customHeight="1" x14ac:dyDescent="0.25">
      <c r="A24" s="246" t="s">
        <v>58</v>
      </c>
      <c r="B24" s="247"/>
      <c r="C24" s="248"/>
      <c r="D24" s="249" t="s">
        <v>532</v>
      </c>
      <c r="E24" s="250"/>
      <c r="F24" s="250"/>
      <c r="G24" s="250"/>
      <c r="H24" s="250"/>
      <c r="I24" s="250"/>
      <c r="J24" s="250"/>
      <c r="K24" s="250"/>
      <c r="L24" s="251"/>
    </row>
    <row r="25" spans="1:12" ht="16.7" customHeight="1" x14ac:dyDescent="0.25">
      <c r="A25" s="252" t="s">
        <v>22</v>
      </c>
      <c r="B25" s="253"/>
      <c r="C25" s="254"/>
      <c r="D25" s="258" t="s">
        <v>23</v>
      </c>
      <c r="E25" s="258"/>
      <c r="F25" s="259" t="s">
        <v>67</v>
      </c>
      <c r="G25" s="260"/>
      <c r="H25" s="260"/>
      <c r="I25" s="261"/>
      <c r="J25" s="258" t="s">
        <v>228</v>
      </c>
      <c r="K25" s="258"/>
      <c r="L25" s="258"/>
    </row>
    <row r="26" spans="1:12" ht="409.5" customHeight="1" x14ac:dyDescent="0.25">
      <c r="A26" s="255"/>
      <c r="B26" s="256"/>
      <c r="C26" s="257"/>
      <c r="D26" s="265" t="s">
        <v>416</v>
      </c>
      <c r="E26" s="267"/>
      <c r="F26" s="262" t="s">
        <v>417</v>
      </c>
      <c r="G26" s="263"/>
      <c r="H26" s="263"/>
      <c r="I26" s="264"/>
      <c r="J26" s="265" t="s">
        <v>418</v>
      </c>
      <c r="K26" s="266"/>
      <c r="L26" s="267"/>
    </row>
    <row r="27" spans="1:12" ht="132.75" customHeight="1" x14ac:dyDescent="0.25">
      <c r="A27" s="246" t="s">
        <v>26</v>
      </c>
      <c r="B27" s="247"/>
      <c r="C27" s="248"/>
      <c r="D27" s="265" t="s">
        <v>419</v>
      </c>
      <c r="E27" s="266"/>
      <c r="F27" s="266"/>
      <c r="G27" s="266"/>
      <c r="H27" s="266"/>
      <c r="I27" s="266"/>
      <c r="J27" s="266"/>
      <c r="K27" s="266"/>
      <c r="L27" s="267"/>
    </row>
    <row r="28" spans="1:12" ht="23.1" customHeight="1" x14ac:dyDescent="0.25">
      <c r="A28" s="286" t="s">
        <v>27</v>
      </c>
      <c r="B28" s="287"/>
      <c r="C28" s="288"/>
      <c r="D28" s="258" t="s">
        <v>44</v>
      </c>
      <c r="E28" s="258"/>
      <c r="F28" s="259" t="s">
        <v>42</v>
      </c>
      <c r="G28" s="260"/>
      <c r="H28" s="260"/>
      <c r="I28" s="261"/>
      <c r="J28" s="259" t="s">
        <v>43</v>
      </c>
      <c r="K28" s="260"/>
      <c r="L28" s="261"/>
    </row>
    <row r="29" spans="1:12" ht="88.7" customHeight="1" x14ac:dyDescent="0.25">
      <c r="A29" s="289"/>
      <c r="B29" s="290"/>
      <c r="C29" s="291"/>
      <c r="D29" s="249" t="s">
        <v>696</v>
      </c>
      <c r="E29" s="251"/>
      <c r="F29" s="249" t="s">
        <v>533</v>
      </c>
      <c r="G29" s="250"/>
      <c r="H29" s="250"/>
      <c r="I29" s="251"/>
      <c r="J29" s="249" t="s">
        <v>420</v>
      </c>
      <c r="K29" s="250"/>
      <c r="L29" s="251"/>
    </row>
    <row r="30" spans="1:12" ht="114.95" customHeight="1" x14ac:dyDescent="0.25">
      <c r="A30" s="283" t="s">
        <v>28</v>
      </c>
      <c r="B30" s="284"/>
      <c r="C30" s="285"/>
      <c r="D30" s="270" t="s">
        <v>421</v>
      </c>
      <c r="E30" s="271"/>
      <c r="F30" s="271"/>
      <c r="G30" s="271"/>
      <c r="H30" s="271"/>
      <c r="I30" s="271"/>
      <c r="J30" s="271"/>
      <c r="K30" s="271"/>
      <c r="L30" s="272"/>
    </row>
    <row r="31" spans="1:12" ht="46.35" customHeight="1" x14ac:dyDescent="0.25">
      <c r="A31" s="283" t="s">
        <v>29</v>
      </c>
      <c r="B31" s="284"/>
      <c r="C31" s="285"/>
      <c r="D31" s="249" t="s">
        <v>422</v>
      </c>
      <c r="E31" s="250"/>
      <c r="F31" s="250"/>
      <c r="G31" s="250"/>
      <c r="H31" s="250"/>
      <c r="I31" s="250"/>
      <c r="J31" s="250"/>
      <c r="K31" s="250"/>
      <c r="L31" s="251"/>
    </row>
    <row r="32" spans="1:12" ht="30" customHeight="1" x14ac:dyDescent="0.25">
      <c r="A32" s="252" t="s">
        <v>30</v>
      </c>
      <c r="B32" s="253"/>
      <c r="C32" s="254"/>
      <c r="D32" s="259" t="s">
        <v>31</v>
      </c>
      <c r="E32" s="260"/>
      <c r="F32" s="260"/>
      <c r="G32" s="261"/>
      <c r="H32" s="259" t="s">
        <v>32</v>
      </c>
      <c r="I32" s="260"/>
      <c r="J32" s="260"/>
      <c r="K32" s="260"/>
      <c r="L32" s="260"/>
    </row>
    <row r="33" spans="1:12" ht="201.95" customHeight="1" x14ac:dyDescent="0.25">
      <c r="A33" s="255"/>
      <c r="B33" s="256"/>
      <c r="C33" s="257"/>
      <c r="D33" s="249" t="s">
        <v>423</v>
      </c>
      <c r="E33" s="250"/>
      <c r="F33" s="250"/>
      <c r="G33" s="251"/>
      <c r="H33" s="249" t="s">
        <v>424</v>
      </c>
      <c r="I33" s="250"/>
      <c r="J33" s="250"/>
      <c r="K33" s="250"/>
      <c r="L33" s="251"/>
    </row>
    <row r="34" spans="1:12" ht="46.35" customHeight="1" x14ac:dyDescent="0.25">
      <c r="A34" s="246" t="s">
        <v>33</v>
      </c>
      <c r="B34" s="247"/>
      <c r="C34" s="248"/>
      <c r="D34" s="249" t="s">
        <v>366</v>
      </c>
      <c r="E34" s="250"/>
      <c r="F34" s="250"/>
      <c r="G34" s="250"/>
      <c r="H34" s="250"/>
      <c r="I34" s="250"/>
      <c r="J34" s="250"/>
      <c r="K34" s="250"/>
      <c r="L34" s="251"/>
    </row>
    <row r="35" spans="1:12" ht="102.75" customHeight="1" x14ac:dyDescent="0.25">
      <c r="A35" s="246" t="s">
        <v>34</v>
      </c>
      <c r="B35" s="247"/>
      <c r="C35" s="248"/>
      <c r="D35" s="268" t="s">
        <v>425</v>
      </c>
      <c r="E35" s="268"/>
      <c r="F35" s="268"/>
      <c r="G35" s="268"/>
      <c r="H35" s="268"/>
      <c r="I35" s="268"/>
      <c r="J35" s="268"/>
      <c r="K35" s="268"/>
      <c r="L35" s="268"/>
    </row>
    <row r="36" spans="1:12" ht="75.95" customHeight="1" x14ac:dyDescent="0.25">
      <c r="A36" s="246" t="s">
        <v>35</v>
      </c>
      <c r="B36" s="247"/>
      <c r="C36" s="248"/>
      <c r="D36" s="249" t="s">
        <v>426</v>
      </c>
      <c r="E36" s="250"/>
      <c r="F36" s="250"/>
      <c r="G36" s="250"/>
      <c r="H36" s="250"/>
      <c r="I36" s="250"/>
      <c r="J36" s="250"/>
      <c r="K36" s="250"/>
      <c r="L36" s="251"/>
    </row>
    <row r="37" spans="1:12" ht="136.35" customHeight="1" x14ac:dyDescent="0.25">
      <c r="A37" s="246" t="s">
        <v>36</v>
      </c>
      <c r="B37" s="247"/>
      <c r="C37" s="248"/>
      <c r="D37" s="249" t="s">
        <v>534</v>
      </c>
      <c r="E37" s="250"/>
      <c r="F37" s="250"/>
      <c r="G37" s="250"/>
      <c r="H37" s="250"/>
      <c r="I37" s="250"/>
      <c r="J37" s="250"/>
      <c r="K37" s="250"/>
      <c r="L37" s="251"/>
    </row>
    <row r="38" spans="1:12" s="14" customFormat="1" x14ac:dyDescent="0.25"/>
    <row r="39" spans="1:12" s="14" customFormat="1" ht="20.100000000000001" customHeight="1" x14ac:dyDescent="0.25"/>
    <row r="40" spans="1:12" s="14" customFormat="1" x14ac:dyDescent="0.25"/>
    <row r="41" spans="1:12" s="14" customFormat="1" x14ac:dyDescent="0.25"/>
    <row r="42" spans="1:12" s="14" customFormat="1" x14ac:dyDescent="0.25"/>
    <row r="43" spans="1:12" s="14" customFormat="1" x14ac:dyDescent="0.25"/>
    <row r="44" spans="1:12" s="14" customFormat="1" x14ac:dyDescent="0.25"/>
    <row r="45" spans="1:12" s="14" customFormat="1" x14ac:dyDescent="0.25"/>
    <row r="46" spans="1:12" s="14" customFormat="1" x14ac:dyDescent="0.25"/>
    <row r="47" spans="1:12" s="14" customFormat="1" ht="20.100000000000001" customHeight="1" x14ac:dyDescent="0.25"/>
    <row r="48" spans="1:12" s="14" customFormat="1" x14ac:dyDescent="0.25"/>
    <row r="49" s="14" customFormat="1" x14ac:dyDescent="0.25"/>
    <row r="50" s="14" customFormat="1" ht="53.1" customHeigh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ht="14.45" customHeight="1" x14ac:dyDescent="0.25"/>
  </sheetData>
  <mergeCells count="58">
    <mergeCell ref="D34:L34"/>
    <mergeCell ref="D35:L35"/>
    <mergeCell ref="D36:L36"/>
    <mergeCell ref="D37:L37"/>
    <mergeCell ref="A2:L2"/>
    <mergeCell ref="A37:C37"/>
    <mergeCell ref="A36:C36"/>
    <mergeCell ref="A34:C34"/>
    <mergeCell ref="A35:C35"/>
    <mergeCell ref="D7:K7"/>
    <mergeCell ref="A30:C30"/>
    <mergeCell ref="D30:L30"/>
    <mergeCell ref="A31:C31"/>
    <mergeCell ref="D31:L31"/>
    <mergeCell ref="A32:C33"/>
    <mergeCell ref="D32:G32"/>
    <mergeCell ref="H32:L32"/>
    <mergeCell ref="D33:G33"/>
    <mergeCell ref="H33:L33"/>
    <mergeCell ref="A27:C27"/>
    <mergeCell ref="D27:L27"/>
    <mergeCell ref="A28:C29"/>
    <mergeCell ref="D28:E28"/>
    <mergeCell ref="F28:I28"/>
    <mergeCell ref="J28:L28"/>
    <mergeCell ref="D29:E29"/>
    <mergeCell ref="F29:I29"/>
    <mergeCell ref="J29:L29"/>
    <mergeCell ref="A25:C26"/>
    <mergeCell ref="D25:E25"/>
    <mergeCell ref="F25:I25"/>
    <mergeCell ref="J25:L25"/>
    <mergeCell ref="D26:E26"/>
    <mergeCell ref="F26:I26"/>
    <mergeCell ref="J26:L26"/>
    <mergeCell ref="A22:C22"/>
    <mergeCell ref="D22:L22"/>
    <mergeCell ref="A23:C23"/>
    <mergeCell ref="D23:L23"/>
    <mergeCell ref="A24:C24"/>
    <mergeCell ref="D24:L24"/>
    <mergeCell ref="A19:C19"/>
    <mergeCell ref="D19:L19"/>
    <mergeCell ref="A20:C20"/>
    <mergeCell ref="D20:L20"/>
    <mergeCell ref="A21:C21"/>
    <mergeCell ref="D21:L21"/>
    <mergeCell ref="A18:C18"/>
    <mergeCell ref="D18:L18"/>
    <mergeCell ref="D11:K11"/>
    <mergeCell ref="D13:K13"/>
    <mergeCell ref="D14:K14"/>
    <mergeCell ref="D15:K15"/>
    <mergeCell ref="A1:L1"/>
    <mergeCell ref="A3:J3"/>
    <mergeCell ref="A4:H4"/>
    <mergeCell ref="D9:K9"/>
    <mergeCell ref="A17:L17"/>
  </mergeCells>
  <pageMargins left="0.7" right="0.7" top="0.75" bottom="0.75" header="0.3" footer="0.3"/>
  <pageSetup orientation="portrait"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A35" zoomScale="90" zoomScaleNormal="90" workbookViewId="0">
      <selection activeCell="F25" sqref="F25:L25"/>
    </sheetView>
  </sheetViews>
  <sheetFormatPr baseColWidth="10" defaultColWidth="12.140625" defaultRowHeight="15.75" x14ac:dyDescent="0.25"/>
  <cols>
    <col min="1" max="1" width="16.85546875" style="34" customWidth="1"/>
    <col min="2" max="2" width="14" style="34" customWidth="1"/>
    <col min="3" max="3" width="3.140625" style="34" customWidth="1"/>
    <col min="4" max="4" width="15.5703125" style="34" customWidth="1"/>
    <col min="5" max="5" width="18.42578125" style="34" customWidth="1"/>
    <col min="6" max="6" width="11.5703125" style="34" customWidth="1"/>
    <col min="7" max="7" width="11.85546875" style="34" customWidth="1"/>
    <col min="8" max="8" width="8.85546875" style="34" customWidth="1"/>
    <col min="9" max="9" width="15.5703125" style="34" customWidth="1"/>
    <col min="10" max="10" width="7.140625" style="34" customWidth="1"/>
    <col min="11" max="11" width="12.140625" style="34"/>
    <col min="12" max="12" width="18.42578125" style="34" customWidth="1"/>
    <col min="13" max="32" width="12.140625" style="14"/>
    <col min="33" max="16384" width="12.140625" style="34"/>
  </cols>
  <sheetData>
    <row r="1" spans="1:32" ht="28.7" customHeight="1" x14ac:dyDescent="0.25">
      <c r="A1" s="292" t="s">
        <v>49</v>
      </c>
      <c r="B1" s="293"/>
      <c r="C1" s="293"/>
      <c r="D1" s="293"/>
      <c r="E1" s="293"/>
      <c r="F1" s="293"/>
      <c r="G1" s="293"/>
      <c r="H1" s="293"/>
      <c r="I1" s="293"/>
      <c r="J1" s="293"/>
      <c r="K1" s="293"/>
      <c r="L1" s="293"/>
    </row>
    <row r="2" spans="1:32" ht="28.35" customHeight="1" x14ac:dyDescent="0.25">
      <c r="A2" s="243" t="s">
        <v>448</v>
      </c>
      <c r="B2" s="243"/>
      <c r="C2" s="243"/>
      <c r="D2" s="243"/>
      <c r="E2" s="243"/>
      <c r="F2" s="243"/>
      <c r="G2" s="243"/>
      <c r="H2" s="243"/>
      <c r="I2" s="243"/>
      <c r="J2" s="243"/>
      <c r="K2" s="243"/>
      <c r="L2" s="243"/>
    </row>
    <row r="3" spans="1:32" ht="7.35" customHeight="1" x14ac:dyDescent="0.3">
      <c r="A3" s="185"/>
      <c r="B3" s="185"/>
      <c r="C3" s="185"/>
      <c r="D3" s="185"/>
      <c r="E3" s="185"/>
      <c r="F3" s="185"/>
      <c r="G3" s="185"/>
      <c r="H3" s="185"/>
      <c r="I3" s="185"/>
      <c r="J3" s="185"/>
      <c r="K3" s="126"/>
      <c r="L3" s="126"/>
    </row>
    <row r="4" spans="1:32" ht="15.6" x14ac:dyDescent="0.3">
      <c r="A4" s="186"/>
      <c r="B4" s="187"/>
      <c r="C4" s="187"/>
      <c r="D4" s="187"/>
      <c r="E4" s="187"/>
      <c r="F4" s="187"/>
      <c r="G4" s="187"/>
      <c r="H4" s="187"/>
      <c r="I4" s="15"/>
      <c r="J4" s="15"/>
      <c r="K4" s="35"/>
      <c r="L4" s="36"/>
    </row>
    <row r="5" spans="1:32" s="140" customFormat="1" ht="22.35" customHeight="1" x14ac:dyDescent="0.25">
      <c r="A5" s="117" t="s">
        <v>50</v>
      </c>
      <c r="B5" s="118"/>
      <c r="C5" s="136"/>
      <c r="D5" s="137">
        <v>17</v>
      </c>
      <c r="E5" s="117" t="s">
        <v>60</v>
      </c>
      <c r="F5" s="118"/>
      <c r="G5" s="120" t="s">
        <v>207</v>
      </c>
      <c r="H5" s="127"/>
      <c r="I5" s="120" t="s">
        <v>208</v>
      </c>
      <c r="J5" s="128" t="s">
        <v>209</v>
      </c>
      <c r="K5" s="129"/>
      <c r="L5" s="138"/>
      <c r="M5" s="139"/>
      <c r="N5" s="139"/>
      <c r="O5" s="139"/>
      <c r="P5" s="139"/>
      <c r="Q5" s="139"/>
      <c r="R5" s="139"/>
      <c r="S5" s="139"/>
      <c r="T5" s="139"/>
      <c r="U5" s="139"/>
      <c r="V5" s="139"/>
      <c r="W5" s="139"/>
      <c r="X5" s="139"/>
      <c r="Y5" s="139"/>
      <c r="Z5" s="139"/>
      <c r="AA5" s="139"/>
      <c r="AB5" s="139"/>
      <c r="AC5" s="139"/>
      <c r="AD5" s="139"/>
      <c r="AE5" s="139"/>
      <c r="AF5" s="139"/>
    </row>
    <row r="6" spans="1:32" ht="6.6" customHeight="1" x14ac:dyDescent="0.3">
      <c r="A6" s="17"/>
      <c r="B6" s="18"/>
      <c r="C6" s="19"/>
      <c r="D6" s="23"/>
      <c r="E6" s="23"/>
      <c r="F6" s="23"/>
      <c r="G6" s="23"/>
      <c r="H6" s="23"/>
      <c r="I6" s="23"/>
      <c r="J6" s="25"/>
      <c r="K6" s="18"/>
      <c r="L6" s="37"/>
    </row>
    <row r="7" spans="1:32" ht="22.35" customHeight="1" x14ac:dyDescent="0.3">
      <c r="A7" s="17" t="s">
        <v>8</v>
      </c>
      <c r="B7" s="18"/>
      <c r="C7" s="25"/>
      <c r="D7" s="188" t="s">
        <v>9</v>
      </c>
      <c r="E7" s="189"/>
      <c r="F7" s="189"/>
      <c r="G7" s="189"/>
      <c r="H7" s="189"/>
      <c r="I7" s="190"/>
      <c r="J7" s="25"/>
      <c r="K7" s="18"/>
      <c r="L7" s="37"/>
    </row>
    <row r="8" spans="1:32" ht="6.6" customHeight="1" x14ac:dyDescent="0.25">
      <c r="A8" s="17"/>
      <c r="B8" s="18"/>
      <c r="C8" s="19"/>
      <c r="D8" s="46"/>
      <c r="E8" s="46"/>
      <c r="F8" s="46"/>
      <c r="G8" s="46"/>
      <c r="H8" s="46"/>
      <c r="I8" s="46"/>
      <c r="J8" s="25"/>
      <c r="K8" s="18"/>
      <c r="L8" s="37"/>
    </row>
    <row r="9" spans="1:32" ht="22.35" customHeight="1" x14ac:dyDescent="0.25">
      <c r="A9" s="17" t="s">
        <v>51</v>
      </c>
      <c r="B9" s="18"/>
      <c r="C9" s="26"/>
      <c r="D9" s="188" t="s">
        <v>427</v>
      </c>
      <c r="E9" s="189"/>
      <c r="F9" s="189"/>
      <c r="G9" s="189"/>
      <c r="H9" s="189"/>
      <c r="I9" s="190"/>
      <c r="J9" s="25"/>
      <c r="K9" s="18"/>
      <c r="L9" s="37"/>
    </row>
    <row r="10" spans="1:32" ht="6.6" customHeight="1" x14ac:dyDescent="0.25">
      <c r="A10" s="17"/>
      <c r="B10" s="18"/>
      <c r="C10" s="19"/>
      <c r="D10" s="46"/>
      <c r="E10" s="46"/>
      <c r="F10" s="46"/>
      <c r="G10" s="46"/>
      <c r="H10" s="46"/>
      <c r="I10" s="46"/>
      <c r="J10" s="25"/>
      <c r="K10" s="18"/>
      <c r="L10" s="37"/>
    </row>
    <row r="11" spans="1:32" ht="22.35" customHeight="1" x14ac:dyDescent="0.25">
      <c r="A11" s="17" t="s">
        <v>52</v>
      </c>
      <c r="B11" s="18"/>
      <c r="C11" s="26"/>
      <c r="D11" s="188" t="s">
        <v>53</v>
      </c>
      <c r="E11" s="189"/>
      <c r="F11" s="189"/>
      <c r="G11" s="189"/>
      <c r="H11" s="189"/>
      <c r="I11" s="190"/>
      <c r="J11" s="25"/>
      <c r="K11" s="18"/>
      <c r="L11" s="37"/>
    </row>
    <row r="12" spans="1:32" ht="6.6" customHeight="1" x14ac:dyDescent="0.25">
      <c r="A12" s="17"/>
      <c r="B12" s="18"/>
      <c r="C12" s="19"/>
      <c r="D12" s="46"/>
      <c r="E12" s="46"/>
      <c r="F12" s="46"/>
      <c r="G12" s="46"/>
      <c r="H12" s="46"/>
      <c r="I12" s="46"/>
      <c r="J12" s="25"/>
      <c r="K12" s="18"/>
      <c r="L12" s="37"/>
    </row>
    <row r="13" spans="1:32" ht="22.35" customHeight="1" x14ac:dyDescent="0.25">
      <c r="A13" s="17" t="s">
        <v>54</v>
      </c>
      <c r="B13" s="18"/>
      <c r="C13" s="26"/>
      <c r="D13" s="188"/>
      <c r="E13" s="189"/>
      <c r="F13" s="189"/>
      <c r="G13" s="189"/>
      <c r="H13" s="189"/>
      <c r="I13" s="190"/>
      <c r="J13" s="22"/>
      <c r="K13" s="18"/>
      <c r="L13" s="37"/>
    </row>
    <row r="14" spans="1:32" ht="6.6" customHeight="1" x14ac:dyDescent="0.25">
      <c r="A14" s="17"/>
      <c r="B14" s="18"/>
      <c r="C14" s="19"/>
      <c r="D14" s="46"/>
      <c r="E14" s="46"/>
      <c r="F14" s="46"/>
      <c r="G14" s="46"/>
      <c r="H14" s="46"/>
      <c r="I14" s="46"/>
      <c r="J14" s="25"/>
      <c r="K14" s="18"/>
      <c r="L14" s="37"/>
    </row>
    <row r="15" spans="1:32" ht="22.35" customHeight="1" x14ac:dyDescent="0.25">
      <c r="A15" s="17" t="s">
        <v>14</v>
      </c>
      <c r="B15" s="18"/>
      <c r="C15" s="26"/>
      <c r="D15" s="188" t="s">
        <v>15</v>
      </c>
      <c r="E15" s="189"/>
      <c r="F15" s="189"/>
      <c r="G15" s="189"/>
      <c r="H15" s="189"/>
      <c r="I15" s="190"/>
      <c r="J15" s="22"/>
      <c r="K15" s="18"/>
      <c r="L15" s="37"/>
    </row>
    <row r="16" spans="1:32" ht="4.7" customHeight="1" x14ac:dyDescent="0.25">
      <c r="A16" s="28"/>
      <c r="B16" s="29"/>
      <c r="C16" s="29"/>
      <c r="D16" s="29"/>
      <c r="E16" s="30"/>
      <c r="F16" s="31"/>
      <c r="G16" s="29"/>
      <c r="H16" s="29"/>
      <c r="I16" s="32"/>
      <c r="J16" s="30"/>
      <c r="K16" s="40"/>
      <c r="L16" s="41"/>
    </row>
    <row r="17" spans="1:12" ht="30.6" customHeight="1" x14ac:dyDescent="0.25">
      <c r="A17" s="294" t="s">
        <v>449</v>
      </c>
      <c r="B17" s="295"/>
      <c r="C17" s="295"/>
      <c r="D17" s="295"/>
      <c r="E17" s="295"/>
      <c r="F17" s="295"/>
      <c r="G17" s="295"/>
      <c r="H17" s="295"/>
      <c r="I17" s="295"/>
      <c r="J17" s="295"/>
      <c r="K17" s="295"/>
      <c r="L17" s="296"/>
    </row>
    <row r="18" spans="1:12" ht="70.5" customHeight="1" x14ac:dyDescent="0.25">
      <c r="A18" s="246" t="s">
        <v>16</v>
      </c>
      <c r="B18" s="247"/>
      <c r="C18" s="248"/>
      <c r="D18" s="249" t="s">
        <v>701</v>
      </c>
      <c r="E18" s="250"/>
      <c r="F18" s="250"/>
      <c r="G18" s="250"/>
      <c r="H18" s="250"/>
      <c r="I18" s="250"/>
      <c r="J18" s="250"/>
      <c r="K18" s="250"/>
      <c r="L18" s="251"/>
    </row>
    <row r="19" spans="1:12" ht="80.25" customHeight="1" x14ac:dyDescent="0.25">
      <c r="A19" s="246" t="s">
        <v>55</v>
      </c>
      <c r="B19" s="247"/>
      <c r="C19" s="248"/>
      <c r="D19" s="249" t="s">
        <v>697</v>
      </c>
      <c r="E19" s="250"/>
      <c r="F19" s="250"/>
      <c r="G19" s="250"/>
      <c r="H19" s="250"/>
      <c r="I19" s="250"/>
      <c r="J19" s="250"/>
      <c r="K19" s="250"/>
      <c r="L19" s="251"/>
    </row>
    <row r="20" spans="1:12" ht="60" customHeight="1" x14ac:dyDescent="0.25">
      <c r="A20" s="246" t="s">
        <v>61</v>
      </c>
      <c r="B20" s="247"/>
      <c r="C20" s="248"/>
      <c r="D20" s="249" t="s">
        <v>428</v>
      </c>
      <c r="E20" s="250"/>
      <c r="F20" s="250"/>
      <c r="G20" s="250"/>
      <c r="H20" s="250"/>
      <c r="I20" s="250"/>
      <c r="J20" s="250"/>
      <c r="K20" s="250"/>
      <c r="L20" s="251"/>
    </row>
    <row r="21" spans="1:12" ht="46.35" customHeight="1" x14ac:dyDescent="0.25">
      <c r="A21" s="246" t="s">
        <v>19</v>
      </c>
      <c r="B21" s="247"/>
      <c r="C21" s="248"/>
      <c r="D21" s="249" t="s">
        <v>698</v>
      </c>
      <c r="E21" s="250"/>
      <c r="F21" s="250"/>
      <c r="G21" s="250"/>
      <c r="H21" s="250"/>
      <c r="I21" s="250"/>
      <c r="J21" s="250"/>
      <c r="K21" s="250"/>
      <c r="L21" s="251"/>
    </row>
    <row r="22" spans="1:12" ht="315.75" customHeight="1" x14ac:dyDescent="0.25">
      <c r="A22" s="246" t="s">
        <v>56</v>
      </c>
      <c r="B22" s="247"/>
      <c r="C22" s="248"/>
      <c r="D22" s="249" t="s">
        <v>699</v>
      </c>
      <c r="E22" s="250"/>
      <c r="F22" s="250"/>
      <c r="G22" s="250"/>
      <c r="H22" s="250"/>
      <c r="I22" s="250"/>
      <c r="J22" s="250"/>
      <c r="K22" s="250"/>
      <c r="L22" s="251"/>
    </row>
    <row r="23" spans="1:12" ht="46.35" customHeight="1" x14ac:dyDescent="0.25">
      <c r="A23" s="246" t="s">
        <v>17</v>
      </c>
      <c r="B23" s="247"/>
      <c r="C23" s="248"/>
      <c r="D23" s="249" t="s">
        <v>429</v>
      </c>
      <c r="E23" s="250"/>
      <c r="F23" s="250"/>
      <c r="G23" s="250"/>
      <c r="H23" s="250"/>
      <c r="I23" s="250"/>
      <c r="J23" s="250"/>
      <c r="K23" s="250"/>
      <c r="L23" s="251"/>
    </row>
    <row r="24" spans="1:12" ht="60" customHeight="1" x14ac:dyDescent="0.25">
      <c r="A24" s="246" t="s">
        <v>58</v>
      </c>
      <c r="B24" s="247"/>
      <c r="C24" s="248"/>
      <c r="D24" s="249" t="s">
        <v>430</v>
      </c>
      <c r="E24" s="250"/>
      <c r="F24" s="250"/>
      <c r="G24" s="250"/>
      <c r="H24" s="250"/>
      <c r="I24" s="250"/>
      <c r="J24" s="250"/>
      <c r="K24" s="250"/>
      <c r="L24" s="251"/>
    </row>
    <row r="25" spans="1:12" ht="16.7" customHeight="1" x14ac:dyDescent="0.25">
      <c r="A25" s="252" t="s">
        <v>22</v>
      </c>
      <c r="B25" s="253"/>
      <c r="C25" s="254"/>
      <c r="D25" s="258" t="s">
        <v>23</v>
      </c>
      <c r="E25" s="258"/>
      <c r="F25" s="259" t="s">
        <v>67</v>
      </c>
      <c r="G25" s="260"/>
      <c r="H25" s="260"/>
      <c r="I25" s="261"/>
      <c r="J25" s="258" t="s">
        <v>228</v>
      </c>
      <c r="K25" s="258"/>
      <c r="L25" s="258"/>
    </row>
    <row r="26" spans="1:12" ht="408.75" customHeight="1" x14ac:dyDescent="0.25">
      <c r="A26" s="255"/>
      <c r="B26" s="256"/>
      <c r="C26" s="257"/>
      <c r="D26" s="265" t="s">
        <v>714</v>
      </c>
      <c r="E26" s="267"/>
      <c r="F26" s="262" t="s">
        <v>715</v>
      </c>
      <c r="G26" s="263"/>
      <c r="H26" s="263"/>
      <c r="I26" s="264"/>
      <c r="J26" s="265" t="s">
        <v>716</v>
      </c>
      <c r="K26" s="266"/>
      <c r="L26" s="267"/>
    </row>
    <row r="27" spans="1:12" ht="101.25" customHeight="1" x14ac:dyDescent="0.25">
      <c r="A27" s="246" t="s">
        <v>26</v>
      </c>
      <c r="B27" s="247"/>
      <c r="C27" s="248"/>
      <c r="D27" s="265" t="s">
        <v>431</v>
      </c>
      <c r="E27" s="266"/>
      <c r="F27" s="266"/>
      <c r="G27" s="266"/>
      <c r="H27" s="266"/>
      <c r="I27" s="266"/>
      <c r="J27" s="266"/>
      <c r="K27" s="266"/>
      <c r="L27" s="267"/>
    </row>
    <row r="28" spans="1:12" ht="23.1" customHeight="1" x14ac:dyDescent="0.25">
      <c r="A28" s="252" t="s">
        <v>27</v>
      </c>
      <c r="B28" s="253"/>
      <c r="C28" s="254"/>
      <c r="D28" s="258" t="s">
        <v>44</v>
      </c>
      <c r="E28" s="258"/>
      <c r="F28" s="259" t="s">
        <v>42</v>
      </c>
      <c r="G28" s="260"/>
      <c r="H28" s="260"/>
      <c r="I28" s="261"/>
      <c r="J28" s="259" t="s">
        <v>43</v>
      </c>
      <c r="K28" s="260"/>
      <c r="L28" s="261"/>
    </row>
    <row r="29" spans="1:12" ht="239.25" customHeight="1" x14ac:dyDescent="0.25">
      <c r="A29" s="255"/>
      <c r="B29" s="256"/>
      <c r="C29" s="257"/>
      <c r="D29" s="249" t="s">
        <v>432</v>
      </c>
      <c r="E29" s="251"/>
      <c r="F29" s="249" t="s">
        <v>363</v>
      </c>
      <c r="G29" s="250"/>
      <c r="H29" s="250"/>
      <c r="I29" s="251"/>
      <c r="J29" s="249" t="s">
        <v>433</v>
      </c>
      <c r="K29" s="250"/>
      <c r="L29" s="251"/>
    </row>
    <row r="30" spans="1:12" ht="65.45" customHeight="1" x14ac:dyDescent="0.25">
      <c r="A30" s="246" t="s">
        <v>28</v>
      </c>
      <c r="B30" s="247"/>
      <c r="C30" s="248"/>
      <c r="D30" s="270" t="s">
        <v>434</v>
      </c>
      <c r="E30" s="271"/>
      <c r="F30" s="271"/>
      <c r="G30" s="271"/>
      <c r="H30" s="271"/>
      <c r="I30" s="271"/>
      <c r="J30" s="271"/>
      <c r="K30" s="271"/>
      <c r="L30" s="272"/>
    </row>
    <row r="31" spans="1:12" ht="46.35" customHeight="1" x14ac:dyDescent="0.25">
      <c r="A31" s="246" t="s">
        <v>29</v>
      </c>
      <c r="B31" s="247"/>
      <c r="C31" s="248"/>
      <c r="D31" s="249" t="s">
        <v>435</v>
      </c>
      <c r="E31" s="250"/>
      <c r="F31" s="250"/>
      <c r="G31" s="250"/>
      <c r="H31" s="250"/>
      <c r="I31" s="250"/>
      <c r="J31" s="250"/>
      <c r="K31" s="250"/>
      <c r="L31" s="251"/>
    </row>
    <row r="32" spans="1:12" ht="30" customHeight="1" x14ac:dyDescent="0.25">
      <c r="A32" s="252" t="s">
        <v>30</v>
      </c>
      <c r="B32" s="253"/>
      <c r="C32" s="254"/>
      <c r="D32" s="259" t="s">
        <v>31</v>
      </c>
      <c r="E32" s="260"/>
      <c r="F32" s="260"/>
      <c r="G32" s="261"/>
      <c r="H32" s="259" t="s">
        <v>32</v>
      </c>
      <c r="I32" s="260"/>
      <c r="J32" s="260"/>
      <c r="K32" s="260"/>
      <c r="L32" s="260"/>
    </row>
    <row r="33" spans="1:12" ht="306.75" customHeight="1" x14ac:dyDescent="0.25">
      <c r="A33" s="255"/>
      <c r="B33" s="256"/>
      <c r="C33" s="257"/>
      <c r="D33" s="249" t="s">
        <v>436</v>
      </c>
      <c r="E33" s="250"/>
      <c r="F33" s="250"/>
      <c r="G33" s="251"/>
      <c r="H33" s="249" t="s">
        <v>437</v>
      </c>
      <c r="I33" s="250"/>
      <c r="J33" s="250"/>
      <c r="K33" s="250"/>
      <c r="L33" s="251"/>
    </row>
    <row r="34" spans="1:12" ht="46.35" customHeight="1" x14ac:dyDescent="0.25">
      <c r="A34" s="47" t="s">
        <v>33</v>
      </c>
      <c r="B34" s="48"/>
      <c r="C34" s="49"/>
      <c r="D34" s="249" t="s">
        <v>366</v>
      </c>
      <c r="E34" s="250"/>
      <c r="F34" s="250"/>
      <c r="G34" s="250"/>
      <c r="H34" s="250"/>
      <c r="I34" s="250"/>
      <c r="J34" s="250"/>
      <c r="K34" s="250"/>
      <c r="L34" s="251"/>
    </row>
    <row r="35" spans="1:12" ht="87" customHeight="1" x14ac:dyDescent="0.25">
      <c r="A35" s="47" t="s">
        <v>34</v>
      </c>
      <c r="B35" s="48"/>
      <c r="C35" s="49"/>
      <c r="D35" s="268" t="s">
        <v>265</v>
      </c>
      <c r="E35" s="268"/>
      <c r="F35" s="268"/>
      <c r="G35" s="268"/>
      <c r="H35" s="268"/>
      <c r="I35" s="268"/>
      <c r="J35" s="268"/>
      <c r="K35" s="268"/>
      <c r="L35" s="268"/>
    </row>
    <row r="36" spans="1:12" ht="75.95" customHeight="1" x14ac:dyDescent="0.25">
      <c r="A36" s="47" t="s">
        <v>35</v>
      </c>
      <c r="B36" s="48"/>
      <c r="C36" s="49"/>
      <c r="D36" s="249" t="s">
        <v>435</v>
      </c>
      <c r="E36" s="250"/>
      <c r="F36" s="250"/>
      <c r="G36" s="250"/>
      <c r="H36" s="250"/>
      <c r="I36" s="250"/>
      <c r="J36" s="250"/>
      <c r="K36" s="250"/>
      <c r="L36" s="251"/>
    </row>
    <row r="37" spans="1:12" ht="114" customHeight="1" x14ac:dyDescent="0.25">
      <c r="A37" s="47" t="s">
        <v>36</v>
      </c>
      <c r="B37" s="48"/>
      <c r="C37" s="49"/>
      <c r="D37" s="249" t="s">
        <v>438</v>
      </c>
      <c r="E37" s="250"/>
      <c r="F37" s="250"/>
      <c r="G37" s="250"/>
      <c r="H37" s="250"/>
      <c r="I37" s="250"/>
      <c r="J37" s="250"/>
      <c r="K37" s="250"/>
      <c r="L37" s="251"/>
    </row>
    <row r="38" spans="1:12" s="14" customFormat="1" x14ac:dyDescent="0.25"/>
    <row r="39" spans="1:12" s="14" customFormat="1" ht="20.100000000000001" customHeight="1" x14ac:dyDescent="0.25"/>
    <row r="40" spans="1:12" s="14" customFormat="1" x14ac:dyDescent="0.25"/>
    <row r="41" spans="1:12" s="14" customFormat="1" x14ac:dyDescent="0.25"/>
    <row r="42" spans="1:12" s="14" customFormat="1" x14ac:dyDescent="0.25"/>
    <row r="43" spans="1:12" s="14" customFormat="1" x14ac:dyDescent="0.25"/>
    <row r="44" spans="1:12" s="14" customFormat="1" x14ac:dyDescent="0.25"/>
    <row r="45" spans="1:12" s="14" customFormat="1" x14ac:dyDescent="0.25"/>
    <row r="46" spans="1:12" s="14" customFormat="1" x14ac:dyDescent="0.25"/>
    <row r="47" spans="1:12" s="14" customFormat="1" ht="20.100000000000001" customHeight="1" x14ac:dyDescent="0.25"/>
    <row r="48" spans="1:12" s="14" customFormat="1" x14ac:dyDescent="0.25"/>
    <row r="49" s="14" customFormat="1" x14ac:dyDescent="0.25"/>
    <row r="50" s="14" customFormat="1" ht="53.1" customHeigh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ht="14.45" customHeight="1" x14ac:dyDescent="0.25"/>
  </sheetData>
  <mergeCells count="53">
    <mergeCell ref="D34:L34"/>
    <mergeCell ref="D35:L35"/>
    <mergeCell ref="D36:L36"/>
    <mergeCell ref="D37:L37"/>
    <mergeCell ref="A2:L2"/>
    <mergeCell ref="A30:C30"/>
    <mergeCell ref="D30:L30"/>
    <mergeCell ref="A31:C31"/>
    <mergeCell ref="D31:L31"/>
    <mergeCell ref="A32:C33"/>
    <mergeCell ref="D32:G32"/>
    <mergeCell ref="H32:L32"/>
    <mergeCell ref="D33:G33"/>
    <mergeCell ref="H33:L33"/>
    <mergeCell ref="A27:C27"/>
    <mergeCell ref="D27:L27"/>
    <mergeCell ref="A28:C29"/>
    <mergeCell ref="D28:E28"/>
    <mergeCell ref="F28:I28"/>
    <mergeCell ref="J28:L28"/>
    <mergeCell ref="D29:E29"/>
    <mergeCell ref="F29:I29"/>
    <mergeCell ref="J29:L29"/>
    <mergeCell ref="A25:C26"/>
    <mergeCell ref="D25:E25"/>
    <mergeCell ref="F25:I25"/>
    <mergeCell ref="J25:L25"/>
    <mergeCell ref="D26:E26"/>
    <mergeCell ref="F26:I26"/>
    <mergeCell ref="J26:L26"/>
    <mergeCell ref="A22:C22"/>
    <mergeCell ref="D22:L22"/>
    <mergeCell ref="A23:C23"/>
    <mergeCell ref="D23:L23"/>
    <mergeCell ref="A24:C24"/>
    <mergeCell ref="D24:L24"/>
    <mergeCell ref="A19:C19"/>
    <mergeCell ref="D19:L19"/>
    <mergeCell ref="A20:C20"/>
    <mergeCell ref="D20:L20"/>
    <mergeCell ref="A21:C21"/>
    <mergeCell ref="D21:L21"/>
    <mergeCell ref="D11:I11"/>
    <mergeCell ref="D13:I13"/>
    <mergeCell ref="D15:I15"/>
    <mergeCell ref="A17:L17"/>
    <mergeCell ref="A18:C18"/>
    <mergeCell ref="D18:L18"/>
    <mergeCell ref="A1:L1"/>
    <mergeCell ref="A3:J3"/>
    <mergeCell ref="A4:H4"/>
    <mergeCell ref="D7:I7"/>
    <mergeCell ref="D9:I9"/>
  </mergeCells>
  <dataValidations count="2">
    <dataValidation type="list" allowBlank="1" showInputMessage="1" showErrorMessage="1" sqref="D7:I7">
      <formula1>PNCC</formula1>
    </dataValidation>
    <dataValidation type="list" allowBlank="1" showInputMessage="1" showErrorMessage="1" sqref="I15">
      <formula1>Sectores</formula1>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[5]Listas!#REF!</xm:f>
          </x14:formula1>
          <xm:sqref>D11:I11</xm:sqref>
        </x14:dataValidation>
        <x14:dataValidation type="list" allowBlank="1" showInputMessage="1" showErrorMessage="1">
          <x14:formula1>
            <xm:f>[5]Listas!#REF!</xm:f>
          </x14:formula1>
          <xm:sqref>D13:I13</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4"/>
  <sheetViews>
    <sheetView topLeftCell="A32" zoomScale="110" zoomScaleNormal="110" workbookViewId="0">
      <selection activeCell="G32" sqref="G32:M32"/>
    </sheetView>
  </sheetViews>
  <sheetFormatPr baseColWidth="10" defaultColWidth="12.42578125" defaultRowHeight="15.75" x14ac:dyDescent="0.25"/>
  <cols>
    <col min="1" max="1" width="16.85546875" style="34" customWidth="1"/>
    <col min="2" max="2" width="14.140625" style="34" customWidth="1"/>
    <col min="3" max="3" width="3" style="34" customWidth="1"/>
    <col min="4" max="12" width="12.5703125" style="34" customWidth="1"/>
    <col min="13" max="20" width="12.42578125" style="14"/>
    <col min="21" max="16384" width="12.42578125" style="34"/>
  </cols>
  <sheetData>
    <row r="1" spans="1:12" ht="28.7" customHeight="1" x14ac:dyDescent="0.25">
      <c r="A1" s="292" t="s">
        <v>49</v>
      </c>
      <c r="B1" s="293"/>
      <c r="C1" s="293"/>
      <c r="D1" s="293"/>
      <c r="E1" s="293"/>
      <c r="F1" s="293"/>
      <c r="G1" s="293"/>
      <c r="H1" s="293"/>
      <c r="I1" s="293"/>
      <c r="J1" s="293"/>
      <c r="K1" s="293"/>
      <c r="L1" s="293"/>
    </row>
    <row r="2" spans="1:12" ht="28.35" customHeight="1" x14ac:dyDescent="0.25">
      <c r="A2" s="243" t="s">
        <v>448</v>
      </c>
      <c r="B2" s="243"/>
      <c r="C2" s="243"/>
      <c r="D2" s="243"/>
      <c r="E2" s="243"/>
      <c r="F2" s="243"/>
      <c r="G2" s="243"/>
      <c r="H2" s="243"/>
      <c r="I2" s="243"/>
      <c r="J2" s="243"/>
      <c r="K2" s="243"/>
      <c r="L2" s="243"/>
    </row>
    <row r="3" spans="1:12" ht="7.35" customHeight="1" x14ac:dyDescent="0.25">
      <c r="A3" s="185"/>
      <c r="B3" s="185"/>
      <c r="C3" s="185"/>
      <c r="D3" s="185"/>
      <c r="E3" s="185"/>
      <c r="F3" s="185"/>
      <c r="G3" s="185"/>
      <c r="H3" s="185"/>
      <c r="I3" s="185"/>
      <c r="J3" s="185"/>
      <c r="K3" s="126"/>
      <c r="L3" s="126"/>
    </row>
    <row r="4" spans="1:12" x14ac:dyDescent="0.25">
      <c r="A4" s="186"/>
      <c r="B4" s="187"/>
      <c r="C4" s="187"/>
      <c r="D4" s="187"/>
      <c r="E4" s="187"/>
      <c r="F4" s="187"/>
      <c r="G4" s="187"/>
      <c r="H4" s="187"/>
      <c r="I4" s="187"/>
      <c r="J4" s="187"/>
      <c r="K4" s="15"/>
      <c r="L4" s="16"/>
    </row>
    <row r="5" spans="1:12" ht="22.35" customHeight="1" x14ac:dyDescent="0.25">
      <c r="A5" s="17" t="s">
        <v>50</v>
      </c>
      <c r="B5" s="18"/>
      <c r="C5" s="19"/>
      <c r="D5" s="20">
        <v>18</v>
      </c>
      <c r="E5" s="117" t="s">
        <v>60</v>
      </c>
      <c r="G5" s="131" t="s">
        <v>207</v>
      </c>
      <c r="H5" s="135" t="s">
        <v>209</v>
      </c>
      <c r="I5" s="120" t="s">
        <v>208</v>
      </c>
      <c r="J5" s="134"/>
      <c r="K5" s="129"/>
      <c r="L5" s="24"/>
    </row>
    <row r="6" spans="1:12" ht="6.6" customHeight="1" x14ac:dyDescent="0.25">
      <c r="A6" s="17"/>
      <c r="B6" s="18"/>
      <c r="C6" s="19"/>
      <c r="D6" s="23"/>
      <c r="E6" s="23"/>
      <c r="F6" s="23"/>
      <c r="G6" s="23"/>
      <c r="H6" s="23"/>
      <c r="I6" s="23"/>
      <c r="J6" s="23"/>
      <c r="K6" s="23"/>
      <c r="L6" s="24"/>
    </row>
    <row r="7" spans="1:12" ht="22.35" customHeight="1" x14ac:dyDescent="0.25">
      <c r="A7" s="17" t="s">
        <v>8</v>
      </c>
      <c r="B7" s="18"/>
      <c r="C7" s="25"/>
      <c r="D7" s="188" t="s">
        <v>472</v>
      </c>
      <c r="E7" s="189"/>
      <c r="F7" s="189"/>
      <c r="G7" s="189"/>
      <c r="H7" s="189"/>
      <c r="I7" s="189"/>
      <c r="J7" s="189"/>
      <c r="K7" s="190"/>
      <c r="L7" s="24"/>
    </row>
    <row r="8" spans="1:12" ht="6.6" customHeight="1" x14ac:dyDescent="0.25">
      <c r="A8" s="17"/>
      <c r="B8" s="18"/>
      <c r="C8" s="19"/>
      <c r="D8" s="50"/>
      <c r="E8" s="50"/>
      <c r="F8" s="50"/>
      <c r="G8" s="50"/>
      <c r="H8" s="50"/>
      <c r="I8" s="50"/>
      <c r="J8" s="50"/>
      <c r="K8" s="50"/>
      <c r="L8" s="24"/>
    </row>
    <row r="9" spans="1:12" ht="22.35" customHeight="1" x14ac:dyDescent="0.25">
      <c r="A9" s="17" t="s">
        <v>51</v>
      </c>
      <c r="B9" s="18"/>
      <c r="C9" s="26"/>
      <c r="D9" s="191" t="s">
        <v>473</v>
      </c>
      <c r="E9" s="192"/>
      <c r="F9" s="192"/>
      <c r="G9" s="192"/>
      <c r="H9" s="192"/>
      <c r="I9" s="192"/>
      <c r="J9" s="192"/>
      <c r="K9" s="193"/>
      <c r="L9" s="24"/>
    </row>
    <row r="10" spans="1:12" ht="6.6" customHeight="1" x14ac:dyDescent="0.25">
      <c r="A10" s="17"/>
      <c r="B10" s="18"/>
      <c r="C10" s="19"/>
      <c r="D10" s="50"/>
      <c r="E10" s="50"/>
      <c r="F10" s="50"/>
      <c r="G10" s="50"/>
      <c r="H10" s="50"/>
      <c r="I10" s="50"/>
      <c r="J10" s="50"/>
      <c r="K10" s="50"/>
      <c r="L10" s="24"/>
    </row>
    <row r="11" spans="1:12" ht="6.6" customHeight="1" x14ac:dyDescent="0.25">
      <c r="A11" s="17"/>
      <c r="B11" s="18"/>
      <c r="C11" s="19"/>
      <c r="D11" s="50"/>
      <c r="E11" s="50"/>
      <c r="F11" s="50"/>
      <c r="G11" s="50"/>
      <c r="H11" s="50"/>
      <c r="I11" s="50"/>
      <c r="J11" s="50"/>
      <c r="K11" s="50"/>
      <c r="L11" s="24"/>
    </row>
    <row r="12" spans="1:12" ht="22.35" customHeight="1" x14ac:dyDescent="0.25">
      <c r="A12" s="17" t="s">
        <v>52</v>
      </c>
      <c r="B12" s="18"/>
      <c r="C12" s="26"/>
      <c r="D12" s="188" t="s">
        <v>53</v>
      </c>
      <c r="E12" s="189"/>
      <c r="F12" s="189"/>
      <c r="G12" s="189"/>
      <c r="H12" s="189"/>
      <c r="I12" s="189"/>
      <c r="J12" s="189"/>
      <c r="K12" s="190"/>
      <c r="L12" s="24"/>
    </row>
    <row r="13" spans="1:12" ht="6.6" customHeight="1" x14ac:dyDescent="0.25">
      <c r="A13" s="17"/>
      <c r="B13" s="18"/>
      <c r="C13" s="19"/>
      <c r="D13" s="50"/>
      <c r="E13" s="50"/>
      <c r="F13" s="50"/>
      <c r="G13" s="50"/>
      <c r="H13" s="50"/>
      <c r="I13" s="50"/>
      <c r="J13" s="50"/>
      <c r="K13" s="50"/>
      <c r="L13" s="24"/>
    </row>
    <row r="14" spans="1:12" ht="22.35" customHeight="1" x14ac:dyDescent="0.25">
      <c r="A14" s="17" t="s">
        <v>54</v>
      </c>
      <c r="B14" s="18"/>
      <c r="C14" s="26"/>
      <c r="D14" s="188" t="s">
        <v>474</v>
      </c>
      <c r="E14" s="189"/>
      <c r="F14" s="189"/>
      <c r="G14" s="189"/>
      <c r="H14" s="189"/>
      <c r="I14" s="189"/>
      <c r="J14" s="189"/>
      <c r="K14" s="190"/>
      <c r="L14" s="27"/>
    </row>
    <row r="15" spans="1:12" ht="6.6" customHeight="1" x14ac:dyDescent="0.25">
      <c r="A15" s="17"/>
      <c r="B15" s="18"/>
      <c r="C15" s="19"/>
      <c r="D15" s="50"/>
      <c r="E15" s="50"/>
      <c r="F15" s="50"/>
      <c r="G15" s="50"/>
      <c r="H15" s="50"/>
      <c r="I15" s="50"/>
      <c r="J15" s="50"/>
      <c r="K15" s="50"/>
      <c r="L15" s="24"/>
    </row>
    <row r="16" spans="1:12" ht="22.35" customHeight="1" x14ac:dyDescent="0.25">
      <c r="A16" s="17" t="s">
        <v>14</v>
      </c>
      <c r="B16" s="18"/>
      <c r="C16" s="26"/>
      <c r="D16" s="188" t="s">
        <v>475</v>
      </c>
      <c r="E16" s="189"/>
      <c r="F16" s="189"/>
      <c r="G16" s="189"/>
      <c r="H16" s="189"/>
      <c r="I16" s="189"/>
      <c r="J16" s="189"/>
      <c r="K16" s="190"/>
      <c r="L16" s="27"/>
    </row>
    <row r="17" spans="1:13" ht="5.0999999999999996" customHeight="1" x14ac:dyDescent="0.25">
      <c r="A17" s="28"/>
      <c r="B17" s="29"/>
      <c r="C17" s="29"/>
      <c r="D17" s="29"/>
      <c r="E17" s="29"/>
      <c r="F17" s="30"/>
      <c r="G17" s="31"/>
      <c r="H17" s="31"/>
      <c r="I17" s="29"/>
      <c r="J17" s="29"/>
      <c r="K17" s="32"/>
      <c r="L17" s="33"/>
    </row>
    <row r="18" spans="1:13" ht="30.6" customHeight="1" x14ac:dyDescent="0.25">
      <c r="A18" s="294" t="s">
        <v>516</v>
      </c>
      <c r="B18" s="295"/>
      <c r="C18" s="295"/>
      <c r="D18" s="295"/>
      <c r="E18" s="295"/>
      <c r="F18" s="295"/>
      <c r="G18" s="295"/>
      <c r="H18" s="295"/>
      <c r="I18" s="295"/>
      <c r="J18" s="295"/>
      <c r="K18" s="295"/>
      <c r="L18" s="296"/>
    </row>
    <row r="19" spans="1:13" ht="39" customHeight="1" x14ac:dyDescent="0.25">
      <c r="A19" s="246" t="s">
        <v>16</v>
      </c>
      <c r="B19" s="247"/>
      <c r="C19" s="248"/>
      <c r="D19" s="180" t="s">
        <v>476</v>
      </c>
      <c r="E19" s="180"/>
      <c r="F19" s="180"/>
      <c r="G19" s="180"/>
      <c r="H19" s="180"/>
      <c r="I19" s="180"/>
      <c r="J19" s="180"/>
      <c r="K19" s="180"/>
      <c r="L19" s="180"/>
    </row>
    <row r="20" spans="1:13" ht="165" customHeight="1" x14ac:dyDescent="0.25">
      <c r="A20" s="246" t="s">
        <v>0</v>
      </c>
      <c r="B20" s="247"/>
      <c r="C20" s="248"/>
      <c r="D20" s="180" t="s">
        <v>477</v>
      </c>
      <c r="E20" s="180"/>
      <c r="F20" s="180"/>
      <c r="G20" s="180"/>
      <c r="H20" s="180"/>
      <c r="I20" s="180"/>
      <c r="J20" s="180"/>
      <c r="K20" s="180"/>
      <c r="L20" s="180"/>
    </row>
    <row r="21" spans="1:13" ht="36.75" customHeight="1" x14ac:dyDescent="0.25">
      <c r="A21" s="246" t="s">
        <v>17</v>
      </c>
      <c r="B21" s="247"/>
      <c r="C21" s="248"/>
      <c r="D21" s="180" t="s">
        <v>57</v>
      </c>
      <c r="E21" s="180"/>
      <c r="F21" s="180"/>
      <c r="G21" s="180"/>
      <c r="H21" s="180"/>
      <c r="I21" s="180"/>
      <c r="J21" s="180"/>
      <c r="K21" s="180"/>
      <c r="L21" s="180"/>
    </row>
    <row r="22" spans="1:13" ht="75.75" customHeight="1" x14ac:dyDescent="0.25">
      <c r="A22" s="246" t="s">
        <v>18</v>
      </c>
      <c r="B22" s="247"/>
      <c r="C22" s="248"/>
      <c r="D22" s="180" t="s">
        <v>630</v>
      </c>
      <c r="E22" s="180"/>
      <c r="F22" s="180"/>
      <c r="G22" s="180"/>
      <c r="H22" s="180"/>
      <c r="I22" s="180"/>
      <c r="J22" s="180"/>
      <c r="K22" s="180"/>
      <c r="L22" s="180"/>
    </row>
    <row r="23" spans="1:13" ht="120.75" customHeight="1" x14ac:dyDescent="0.25">
      <c r="A23" s="246" t="s">
        <v>19</v>
      </c>
      <c r="B23" s="247"/>
      <c r="C23" s="248"/>
      <c r="D23" s="180" t="s">
        <v>628</v>
      </c>
      <c r="E23" s="180"/>
      <c r="F23" s="180"/>
      <c r="G23" s="180"/>
      <c r="H23" s="180"/>
      <c r="I23" s="180"/>
      <c r="J23" s="180"/>
      <c r="K23" s="180"/>
      <c r="L23" s="180"/>
    </row>
    <row r="24" spans="1:13" ht="68.25" customHeight="1" x14ac:dyDescent="0.25">
      <c r="A24" s="246" t="s">
        <v>478</v>
      </c>
      <c r="B24" s="247"/>
      <c r="C24" s="248"/>
      <c r="D24" s="180" t="s">
        <v>479</v>
      </c>
      <c r="E24" s="180"/>
      <c r="F24" s="180"/>
      <c r="G24" s="180"/>
      <c r="H24" s="180"/>
      <c r="I24" s="180"/>
      <c r="J24" s="180"/>
      <c r="K24" s="180"/>
      <c r="L24" s="180"/>
    </row>
    <row r="25" spans="1:13" ht="30" customHeight="1" x14ac:dyDescent="0.25">
      <c r="A25" s="252" t="s">
        <v>22</v>
      </c>
      <c r="B25" s="253"/>
      <c r="C25" s="254"/>
      <c r="D25" s="258" t="s">
        <v>23</v>
      </c>
      <c r="E25" s="258"/>
      <c r="F25" s="258"/>
      <c r="G25" s="258" t="s">
        <v>24</v>
      </c>
      <c r="H25" s="258"/>
      <c r="I25" s="258"/>
      <c r="J25" s="258" t="s">
        <v>25</v>
      </c>
      <c r="K25" s="258"/>
      <c r="L25" s="258"/>
    </row>
    <row r="26" spans="1:13" ht="59.25" customHeight="1" x14ac:dyDescent="0.25">
      <c r="A26" s="255"/>
      <c r="B26" s="256"/>
      <c r="C26" s="257"/>
      <c r="D26" s="180" t="s">
        <v>480</v>
      </c>
      <c r="E26" s="180"/>
      <c r="F26" s="180"/>
      <c r="G26" s="180" t="s">
        <v>481</v>
      </c>
      <c r="H26" s="180"/>
      <c r="I26" s="180"/>
      <c r="J26" s="180" t="s">
        <v>482</v>
      </c>
      <c r="K26" s="180"/>
      <c r="L26" s="180"/>
    </row>
    <row r="27" spans="1:13" ht="36" customHeight="1" x14ac:dyDescent="0.25">
      <c r="A27" s="252" t="s">
        <v>26</v>
      </c>
      <c r="B27" s="253"/>
      <c r="C27" s="254"/>
      <c r="D27" s="259" t="s">
        <v>23</v>
      </c>
      <c r="E27" s="260"/>
      <c r="F27" s="261"/>
      <c r="G27" s="259" t="s">
        <v>24</v>
      </c>
      <c r="H27" s="260"/>
      <c r="I27" s="261"/>
      <c r="J27" s="259" t="s">
        <v>25</v>
      </c>
      <c r="K27" s="260"/>
      <c r="L27" s="261"/>
    </row>
    <row r="28" spans="1:13" ht="89.25" customHeight="1" x14ac:dyDescent="0.25">
      <c r="A28" s="255"/>
      <c r="B28" s="256"/>
      <c r="C28" s="257"/>
      <c r="D28" s="202" t="s">
        <v>631</v>
      </c>
      <c r="E28" s="203"/>
      <c r="F28" s="203"/>
      <c r="G28" s="203"/>
      <c r="H28" s="203"/>
      <c r="I28" s="203"/>
      <c r="J28" s="203"/>
      <c r="K28" s="203"/>
      <c r="L28" s="204"/>
    </row>
    <row r="29" spans="1:13" ht="17.45" customHeight="1" x14ac:dyDescent="0.25">
      <c r="A29" s="252" t="s">
        <v>223</v>
      </c>
      <c r="B29" s="253"/>
      <c r="C29" s="254"/>
      <c r="D29" s="258" t="s">
        <v>42</v>
      </c>
      <c r="E29" s="258"/>
      <c r="F29" s="258"/>
      <c r="G29" s="258" t="s">
        <v>43</v>
      </c>
      <c r="H29" s="258"/>
      <c r="I29" s="258"/>
      <c r="J29" s="258" t="s">
        <v>44</v>
      </c>
      <c r="K29" s="258"/>
      <c r="L29" s="258"/>
    </row>
    <row r="30" spans="1:13" ht="117" customHeight="1" x14ac:dyDescent="0.25">
      <c r="A30" s="255"/>
      <c r="B30" s="256"/>
      <c r="C30" s="257"/>
      <c r="D30" s="180" t="s">
        <v>483</v>
      </c>
      <c r="E30" s="180"/>
      <c r="F30" s="180"/>
      <c r="G30" s="180" t="s">
        <v>484</v>
      </c>
      <c r="H30" s="180"/>
      <c r="I30" s="180"/>
      <c r="J30" s="180" t="s">
        <v>485</v>
      </c>
      <c r="K30" s="180"/>
      <c r="L30" s="180"/>
    </row>
    <row r="31" spans="1:13" ht="46.35" customHeight="1" x14ac:dyDescent="0.25">
      <c r="A31" s="246" t="s">
        <v>29</v>
      </c>
      <c r="B31" s="247"/>
      <c r="C31" s="248"/>
      <c r="D31" s="202" t="s">
        <v>486</v>
      </c>
      <c r="E31" s="203"/>
      <c r="F31" s="203"/>
      <c r="G31" s="203"/>
      <c r="H31" s="203"/>
      <c r="I31" s="203"/>
      <c r="J31" s="203"/>
      <c r="K31" s="203"/>
      <c r="L31" s="204"/>
    </row>
    <row r="32" spans="1:13" ht="26.25" customHeight="1" x14ac:dyDescent="0.25">
      <c r="A32" s="252" t="s">
        <v>47</v>
      </c>
      <c r="B32" s="253"/>
      <c r="C32" s="254"/>
      <c r="D32" s="258" t="s">
        <v>23</v>
      </c>
      <c r="E32" s="258"/>
      <c r="F32" s="258"/>
      <c r="G32" s="259" t="s">
        <v>67</v>
      </c>
      <c r="H32" s="260"/>
      <c r="I32" s="260"/>
      <c r="J32" s="261"/>
      <c r="K32" s="258" t="s">
        <v>228</v>
      </c>
      <c r="L32" s="258"/>
      <c r="M32" s="258"/>
    </row>
    <row r="33" spans="1:12" ht="72" customHeight="1" x14ac:dyDescent="0.25">
      <c r="A33" s="255"/>
      <c r="B33" s="256"/>
      <c r="C33" s="257"/>
      <c r="D33" s="180" t="s">
        <v>487</v>
      </c>
      <c r="E33" s="180"/>
      <c r="F33" s="180"/>
      <c r="G33" s="180" t="s">
        <v>488</v>
      </c>
      <c r="H33" s="180"/>
      <c r="I33" s="180"/>
      <c r="J33" s="180" t="s">
        <v>489</v>
      </c>
      <c r="K33" s="180"/>
      <c r="L33" s="180"/>
    </row>
    <row r="34" spans="1:12" ht="17.45" customHeight="1" x14ac:dyDescent="0.25">
      <c r="A34" s="252" t="s">
        <v>30</v>
      </c>
      <c r="B34" s="253"/>
      <c r="C34" s="254"/>
      <c r="D34" s="259" t="s">
        <v>31</v>
      </c>
      <c r="E34" s="260"/>
      <c r="F34" s="260"/>
      <c r="G34" s="261"/>
      <c r="H34" s="260" t="s">
        <v>32</v>
      </c>
      <c r="I34" s="260"/>
      <c r="J34" s="260"/>
      <c r="K34" s="260"/>
      <c r="L34" s="261"/>
    </row>
    <row r="35" spans="1:12" ht="46.35" customHeight="1" x14ac:dyDescent="0.25">
      <c r="A35" s="255"/>
      <c r="B35" s="256"/>
      <c r="C35" s="257"/>
      <c r="D35" s="202" t="s">
        <v>490</v>
      </c>
      <c r="E35" s="203"/>
      <c r="F35" s="203"/>
      <c r="G35" s="204"/>
      <c r="H35" s="203" t="s">
        <v>491</v>
      </c>
      <c r="I35" s="203"/>
      <c r="J35" s="203"/>
      <c r="K35" s="203"/>
      <c r="L35" s="204"/>
    </row>
    <row r="36" spans="1:12" ht="46.35" customHeight="1" x14ac:dyDescent="0.25">
      <c r="A36" s="246" t="s">
        <v>33</v>
      </c>
      <c r="B36" s="247"/>
      <c r="C36" s="248"/>
      <c r="D36" s="202" t="s">
        <v>492</v>
      </c>
      <c r="E36" s="203"/>
      <c r="F36" s="203"/>
      <c r="G36" s="203"/>
      <c r="H36" s="203"/>
      <c r="I36" s="203"/>
      <c r="J36" s="203"/>
      <c r="K36" s="203"/>
      <c r="L36" s="204"/>
    </row>
    <row r="37" spans="1:12" ht="46.35" customHeight="1" x14ac:dyDescent="0.25">
      <c r="A37" s="246" t="s">
        <v>35</v>
      </c>
      <c r="B37" s="247"/>
      <c r="C37" s="248"/>
      <c r="D37" s="180" t="s">
        <v>493</v>
      </c>
      <c r="E37" s="180"/>
      <c r="F37" s="180"/>
      <c r="G37" s="180"/>
      <c r="H37" s="180"/>
      <c r="I37" s="180"/>
      <c r="J37" s="180"/>
      <c r="K37" s="180"/>
      <c r="L37" s="180"/>
    </row>
    <row r="38" spans="1:12" ht="88.5" customHeight="1" x14ac:dyDescent="0.25">
      <c r="A38" s="246" t="s">
        <v>36</v>
      </c>
      <c r="B38" s="247"/>
      <c r="C38" s="248"/>
      <c r="D38" s="202" t="s">
        <v>629</v>
      </c>
      <c r="E38" s="203"/>
      <c r="F38" s="203"/>
      <c r="G38" s="203"/>
      <c r="H38" s="203"/>
      <c r="I38" s="203"/>
      <c r="J38" s="203"/>
      <c r="K38" s="203"/>
      <c r="L38" s="204"/>
    </row>
    <row r="39" spans="1:12" s="14" customFormat="1" x14ac:dyDescent="0.25"/>
    <row r="40" spans="1:12" s="14" customFormat="1" x14ac:dyDescent="0.25"/>
    <row r="41" spans="1:12" s="14" customFormat="1" x14ac:dyDescent="0.25"/>
    <row r="42" spans="1:12" s="14" customFormat="1" x14ac:dyDescent="0.25"/>
    <row r="43" spans="1:12" s="14" customFormat="1" x14ac:dyDescent="0.25"/>
    <row r="44" spans="1:12" s="14" customFormat="1" x14ac:dyDescent="0.25"/>
    <row r="45" spans="1:12" s="14" customFormat="1" x14ac:dyDescent="0.25"/>
    <row r="46" spans="1:12" s="14" customFormat="1" x14ac:dyDescent="0.25"/>
    <row r="47" spans="1:12" s="14" customFormat="1" x14ac:dyDescent="0.25"/>
    <row r="48" spans="1:12" s="14" customFormat="1" x14ac:dyDescent="0.25"/>
    <row r="49" s="14" customFormat="1" x14ac:dyDescent="0.25"/>
    <row r="50" s="14" customForma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row r="173" s="14" customFormat="1" x14ac:dyDescent="0.25"/>
    <row r="174" s="14" customFormat="1" x14ac:dyDescent="0.25"/>
    <row r="175" s="14" customFormat="1" x14ac:dyDescent="0.25"/>
    <row r="176" s="14" customFormat="1" x14ac:dyDescent="0.25"/>
    <row r="177" s="14" customFormat="1" x14ac:dyDescent="0.25"/>
    <row r="178" s="14" customFormat="1" x14ac:dyDescent="0.25"/>
    <row r="179" s="14" customFormat="1" x14ac:dyDescent="0.25"/>
    <row r="180" s="14" customFormat="1" x14ac:dyDescent="0.25"/>
    <row r="181" s="14" customFormat="1" x14ac:dyDescent="0.25"/>
    <row r="182" s="14" customFormat="1" x14ac:dyDescent="0.25"/>
    <row r="183" s="14" customFormat="1" x14ac:dyDescent="0.25"/>
    <row r="184" s="14" customFormat="1" x14ac:dyDescent="0.25"/>
    <row r="185" s="14" customFormat="1" x14ac:dyDescent="0.25"/>
    <row r="186" s="14" customFormat="1" x14ac:dyDescent="0.25"/>
    <row r="187" s="14" customFormat="1" x14ac:dyDescent="0.25"/>
    <row r="188" s="14" customFormat="1" x14ac:dyDescent="0.25"/>
    <row r="189" s="14" customFormat="1" x14ac:dyDescent="0.25"/>
    <row r="190" s="14" customFormat="1" x14ac:dyDescent="0.25"/>
    <row r="191" s="14" customFormat="1" x14ac:dyDescent="0.25"/>
    <row r="192" s="14" customFormat="1" x14ac:dyDescent="0.25"/>
    <row r="193" s="14" customFormat="1" x14ac:dyDescent="0.25"/>
    <row r="194" s="14" customFormat="1" x14ac:dyDescent="0.25"/>
    <row r="195" s="14" customFormat="1" x14ac:dyDescent="0.25"/>
    <row r="196" s="14" customFormat="1" x14ac:dyDescent="0.25"/>
    <row r="197" s="14" customFormat="1" x14ac:dyDescent="0.25"/>
    <row r="198" s="14" customFormat="1" x14ac:dyDescent="0.25"/>
    <row r="199" s="14" customFormat="1" x14ac:dyDescent="0.25"/>
    <row r="200" s="14" customFormat="1" x14ac:dyDescent="0.25"/>
    <row r="201" s="14" customFormat="1" x14ac:dyDescent="0.25"/>
    <row r="202" s="14" customFormat="1" x14ac:dyDescent="0.25"/>
    <row r="203" s="14" customFormat="1" x14ac:dyDescent="0.25"/>
    <row r="204" s="14" customFormat="1" x14ac:dyDescent="0.25"/>
    <row r="205" s="14" customFormat="1" x14ac:dyDescent="0.25"/>
    <row r="206" s="14" customFormat="1" x14ac:dyDescent="0.25"/>
    <row r="207" s="14" customFormat="1" x14ac:dyDescent="0.25"/>
    <row r="208" s="14" customFormat="1" x14ac:dyDescent="0.25"/>
    <row r="209" s="14" customFormat="1" x14ac:dyDescent="0.25"/>
    <row r="210" s="14" customFormat="1" x14ac:dyDescent="0.25"/>
    <row r="211" s="14" customFormat="1" x14ac:dyDescent="0.25"/>
    <row r="212" s="14" customFormat="1" x14ac:dyDescent="0.25"/>
    <row r="213" s="14" customFormat="1" x14ac:dyDescent="0.25"/>
    <row r="214" s="14" customFormat="1" x14ac:dyDescent="0.25"/>
    <row r="215" s="14" customFormat="1" x14ac:dyDescent="0.25"/>
    <row r="216" s="14" customFormat="1" x14ac:dyDescent="0.25"/>
    <row r="217" s="14" customFormat="1" x14ac:dyDescent="0.25"/>
    <row r="218" s="14" customFormat="1" x14ac:dyDescent="0.25"/>
    <row r="219" s="14" customFormat="1" x14ac:dyDescent="0.25"/>
    <row r="220" s="14" customFormat="1" x14ac:dyDescent="0.25"/>
    <row r="221" s="14" customFormat="1" x14ac:dyDescent="0.25"/>
    <row r="222" s="14" customFormat="1" x14ac:dyDescent="0.25"/>
    <row r="223" s="14" customFormat="1" x14ac:dyDescent="0.25"/>
    <row r="224" s="14" customFormat="1" x14ac:dyDescent="0.25"/>
    <row r="225" s="14" customFormat="1" x14ac:dyDescent="0.25"/>
    <row r="226" s="14" customFormat="1" x14ac:dyDescent="0.25"/>
    <row r="227" s="14" customFormat="1" x14ac:dyDescent="0.25"/>
    <row r="228" s="14" customFormat="1" x14ac:dyDescent="0.25"/>
    <row r="229" s="14" customFormat="1" x14ac:dyDescent="0.25"/>
    <row r="230" s="14" customFormat="1" x14ac:dyDescent="0.25"/>
    <row r="231" s="14" customFormat="1" x14ac:dyDescent="0.25"/>
    <row r="232" s="14" customFormat="1" x14ac:dyDescent="0.25"/>
    <row r="233" s="14" customFormat="1" x14ac:dyDescent="0.25"/>
    <row r="234" s="14" customFormat="1" x14ac:dyDescent="0.25"/>
    <row r="235" s="14" customFormat="1" x14ac:dyDescent="0.25"/>
    <row r="236" s="14" customFormat="1" x14ac:dyDescent="0.25"/>
    <row r="237" s="14" customFormat="1" x14ac:dyDescent="0.25"/>
    <row r="238" s="14" customFormat="1" x14ac:dyDescent="0.25"/>
    <row r="239" s="14" customFormat="1" x14ac:dyDescent="0.25"/>
    <row r="240" s="14" customFormat="1" x14ac:dyDescent="0.25"/>
    <row r="241" s="14" customFormat="1" x14ac:dyDescent="0.25"/>
    <row r="242" s="14" customFormat="1" x14ac:dyDescent="0.25"/>
    <row r="243" s="14" customFormat="1" x14ac:dyDescent="0.25"/>
    <row r="244" s="14" customFormat="1" x14ac:dyDescent="0.25"/>
    <row r="245" s="14" customFormat="1" x14ac:dyDescent="0.25"/>
    <row r="246" s="14" customFormat="1" x14ac:dyDescent="0.25"/>
    <row r="247" s="14" customFormat="1" x14ac:dyDescent="0.25"/>
    <row r="248" s="14" customFormat="1" x14ac:dyDescent="0.25"/>
    <row r="249" s="14" customFormat="1" x14ac:dyDescent="0.25"/>
    <row r="250" s="14" customFormat="1" x14ac:dyDescent="0.25"/>
    <row r="251" s="14" customFormat="1" x14ac:dyDescent="0.25"/>
    <row r="252" s="14" customFormat="1" x14ac:dyDescent="0.25"/>
    <row r="253" s="14" customFormat="1" x14ac:dyDescent="0.25"/>
    <row r="254" s="14" customFormat="1" x14ac:dyDescent="0.25"/>
    <row r="255" s="14" customFormat="1" x14ac:dyDescent="0.25"/>
    <row r="256" s="14" customFormat="1" x14ac:dyDescent="0.25"/>
    <row r="257" s="14" customFormat="1" x14ac:dyDescent="0.25"/>
    <row r="258" s="14" customFormat="1" x14ac:dyDescent="0.25"/>
    <row r="259" s="14" customFormat="1" x14ac:dyDescent="0.25"/>
    <row r="260" s="14" customFormat="1" x14ac:dyDescent="0.25"/>
    <row r="261" s="14" customFormat="1" x14ac:dyDescent="0.25"/>
    <row r="262" s="14" customFormat="1" x14ac:dyDescent="0.25"/>
    <row r="263" s="14" customFormat="1" x14ac:dyDescent="0.25"/>
    <row r="264" s="14" customFormat="1" x14ac:dyDescent="0.25"/>
    <row r="265" s="14" customFormat="1" x14ac:dyDescent="0.25"/>
    <row r="266" s="14" customFormat="1" x14ac:dyDescent="0.25"/>
    <row r="267" s="14" customFormat="1" x14ac:dyDescent="0.25"/>
    <row r="268" s="14" customFormat="1" x14ac:dyDescent="0.25"/>
    <row r="269" s="14" customFormat="1" x14ac:dyDescent="0.25"/>
    <row r="270" s="14" customFormat="1" x14ac:dyDescent="0.25"/>
    <row r="271" s="14" customFormat="1" x14ac:dyDescent="0.25"/>
    <row r="272" s="14" customFormat="1" x14ac:dyDescent="0.25"/>
    <row r="273" s="14" customFormat="1" x14ac:dyDescent="0.25"/>
    <row r="274" s="14" customFormat="1" x14ac:dyDescent="0.25"/>
    <row r="275" s="14" customFormat="1" x14ac:dyDescent="0.25"/>
    <row r="276" s="14" customFormat="1" x14ac:dyDescent="0.25"/>
    <row r="277" s="14" customFormat="1" x14ac:dyDescent="0.25"/>
    <row r="278" s="14" customFormat="1" x14ac:dyDescent="0.25"/>
    <row r="279" s="14" customFormat="1" x14ac:dyDescent="0.25"/>
    <row r="280" s="14" customFormat="1" x14ac:dyDescent="0.25"/>
    <row r="281" s="14" customFormat="1" x14ac:dyDescent="0.25"/>
    <row r="282" s="14" customFormat="1" x14ac:dyDescent="0.25"/>
    <row r="283" s="14" customFormat="1" x14ac:dyDescent="0.25"/>
    <row r="284" s="14" customFormat="1" x14ac:dyDescent="0.25"/>
  </sheetData>
  <mergeCells count="61">
    <mergeCell ref="A4:J4"/>
    <mergeCell ref="D7:K7"/>
    <mergeCell ref="D9:K9"/>
    <mergeCell ref="D12:K12"/>
    <mergeCell ref="D14:K14"/>
    <mergeCell ref="D16:K16"/>
    <mergeCell ref="A18:L18"/>
    <mergeCell ref="A19:C19"/>
    <mergeCell ref="D19:L19"/>
    <mergeCell ref="A20:C20"/>
    <mergeCell ref="D20:L20"/>
    <mergeCell ref="A21:C21"/>
    <mergeCell ref="D21:L21"/>
    <mergeCell ref="A22:C22"/>
    <mergeCell ref="D22:L22"/>
    <mergeCell ref="A23:C23"/>
    <mergeCell ref="D23:L23"/>
    <mergeCell ref="A27:C28"/>
    <mergeCell ref="A24:C24"/>
    <mergeCell ref="D24:L24"/>
    <mergeCell ref="A25:C26"/>
    <mergeCell ref="D25:F25"/>
    <mergeCell ref="G25:I25"/>
    <mergeCell ref="J25:L25"/>
    <mergeCell ref="D26:F26"/>
    <mergeCell ref="G26:I26"/>
    <mergeCell ref="J26:L26"/>
    <mergeCell ref="D28:L28"/>
    <mergeCell ref="J27:L27"/>
    <mergeCell ref="G27:I27"/>
    <mergeCell ref="D27:F27"/>
    <mergeCell ref="A38:C38"/>
    <mergeCell ref="D38:L38"/>
    <mergeCell ref="A1:L1"/>
    <mergeCell ref="A2:L2"/>
    <mergeCell ref="A3:J3"/>
    <mergeCell ref="A34:C35"/>
    <mergeCell ref="D34:G34"/>
    <mergeCell ref="H34:L34"/>
    <mergeCell ref="D35:G35"/>
    <mergeCell ref="H35:L35"/>
    <mergeCell ref="A36:C36"/>
    <mergeCell ref="D36:L36"/>
    <mergeCell ref="A31:C31"/>
    <mergeCell ref="D31:L31"/>
    <mergeCell ref="A32:C33"/>
    <mergeCell ref="D32:F32"/>
    <mergeCell ref="A37:C37"/>
    <mergeCell ref="D37:L37"/>
    <mergeCell ref="D33:F33"/>
    <mergeCell ref="G33:I33"/>
    <mergeCell ref="J33:L33"/>
    <mergeCell ref="G32:J32"/>
    <mergeCell ref="K32:M32"/>
    <mergeCell ref="A29:C30"/>
    <mergeCell ref="D29:F29"/>
    <mergeCell ref="G29:I29"/>
    <mergeCell ref="J29:L29"/>
    <mergeCell ref="D30:F30"/>
    <mergeCell ref="G30:I30"/>
    <mergeCell ref="J30:L30"/>
  </mergeCells>
  <dataValidations count="1">
    <dataValidation type="list" allowBlank="1" showInputMessage="1" showErrorMessage="1" sqref="K14 K16">
      <formula1>Sectores</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C34" zoomScale="99" zoomScaleNormal="99" workbookViewId="0">
      <selection activeCell="F34" sqref="F34:L34"/>
    </sheetView>
  </sheetViews>
  <sheetFormatPr baseColWidth="10" defaultColWidth="12.42578125" defaultRowHeight="15.75" x14ac:dyDescent="0.25"/>
  <cols>
    <col min="1" max="1" width="16.85546875" style="140" customWidth="1"/>
    <col min="2" max="2" width="14.140625" style="140" customWidth="1"/>
    <col min="3" max="3" width="3" style="140" customWidth="1"/>
    <col min="4" max="4" width="28.5703125" style="140" customWidth="1"/>
    <col min="5" max="5" width="24.42578125" style="140" customWidth="1"/>
    <col min="6" max="6" width="15.5703125" style="140" customWidth="1"/>
    <col min="7" max="7" width="2.42578125" style="140" customWidth="1"/>
    <col min="8" max="8" width="10.140625" style="140" customWidth="1"/>
    <col min="9" max="9" width="8.42578125" style="140" customWidth="1"/>
    <col min="10" max="10" width="4.42578125" style="140" customWidth="1"/>
    <col min="11" max="11" width="20.85546875" style="140" customWidth="1"/>
    <col min="12" max="12" width="13" style="140" customWidth="1"/>
    <col min="13" max="32" width="12.42578125" style="139"/>
    <col min="33" max="16384" width="12.42578125" style="140"/>
  </cols>
  <sheetData>
    <row r="1" spans="1:12" ht="29.1" customHeight="1" x14ac:dyDescent="0.25">
      <c r="A1" s="320" t="s">
        <v>1</v>
      </c>
      <c r="B1" s="321"/>
      <c r="C1" s="321"/>
      <c r="D1" s="321"/>
      <c r="E1" s="321"/>
      <c r="F1" s="321"/>
      <c r="G1" s="321"/>
      <c r="H1" s="321"/>
      <c r="I1" s="321"/>
      <c r="J1" s="321"/>
      <c r="K1" s="321"/>
      <c r="L1" s="322"/>
    </row>
    <row r="2" spans="1:12" ht="28.35" customHeight="1" x14ac:dyDescent="0.25">
      <c r="A2" s="323" t="s">
        <v>725</v>
      </c>
      <c r="B2" s="323"/>
      <c r="C2" s="323"/>
      <c r="D2" s="323"/>
      <c r="E2" s="323"/>
      <c r="F2" s="323"/>
      <c r="G2" s="323"/>
      <c r="H2" s="323"/>
      <c r="I2" s="323"/>
      <c r="J2" s="323"/>
      <c r="K2" s="323"/>
      <c r="L2" s="323"/>
    </row>
    <row r="3" spans="1:12" ht="7.35" customHeight="1" x14ac:dyDescent="0.25">
      <c r="A3" s="324"/>
      <c r="B3" s="324"/>
      <c r="C3" s="324"/>
      <c r="D3" s="324"/>
      <c r="E3" s="324"/>
      <c r="F3" s="324"/>
      <c r="G3" s="324"/>
      <c r="H3" s="324"/>
      <c r="I3" s="324"/>
      <c r="J3" s="324"/>
      <c r="K3" s="324"/>
      <c r="L3" s="324"/>
    </row>
    <row r="4" spans="1:12" x14ac:dyDescent="0.25">
      <c r="A4" s="325"/>
      <c r="B4" s="326"/>
      <c r="C4" s="326"/>
      <c r="D4" s="326"/>
      <c r="E4" s="326"/>
      <c r="F4" s="326"/>
      <c r="G4" s="326"/>
      <c r="H4" s="326"/>
      <c r="I4" s="326"/>
      <c r="J4" s="326"/>
      <c r="K4" s="327"/>
      <c r="L4" s="328"/>
    </row>
    <row r="5" spans="1:12" ht="22.35" customHeight="1" x14ac:dyDescent="0.25">
      <c r="A5" s="117" t="s">
        <v>2</v>
      </c>
      <c r="B5" s="118"/>
      <c r="C5" s="136"/>
      <c r="D5" s="329">
        <v>1</v>
      </c>
      <c r="E5" s="117" t="s">
        <v>3</v>
      </c>
      <c r="F5" s="118"/>
      <c r="G5" s="118" t="s">
        <v>207</v>
      </c>
      <c r="H5" s="119"/>
      <c r="I5" s="120" t="s">
        <v>208</v>
      </c>
      <c r="J5" s="121" t="s">
        <v>209</v>
      </c>
      <c r="K5" s="129"/>
      <c r="L5" s="330"/>
    </row>
    <row r="6" spans="1:12" ht="6.6" customHeight="1" x14ac:dyDescent="0.25">
      <c r="A6" s="117"/>
      <c r="B6" s="118"/>
      <c r="C6" s="136"/>
      <c r="D6" s="331"/>
      <c r="E6" s="331"/>
      <c r="F6" s="331"/>
      <c r="G6" s="331"/>
      <c r="H6" s="331"/>
      <c r="I6" s="331"/>
      <c r="J6" s="331"/>
      <c r="K6" s="331"/>
      <c r="L6" s="330"/>
    </row>
    <row r="7" spans="1:12" ht="22.35" customHeight="1" x14ac:dyDescent="0.25">
      <c r="A7" s="117" t="s">
        <v>4</v>
      </c>
      <c r="B7" s="118"/>
      <c r="C7" s="332"/>
      <c r="D7" s="333" t="s">
        <v>210</v>
      </c>
      <c r="E7" s="334"/>
      <c r="F7" s="334"/>
      <c r="G7" s="334"/>
      <c r="H7" s="334"/>
      <c r="I7" s="334"/>
      <c r="J7" s="334"/>
      <c r="K7" s="335"/>
      <c r="L7" s="330"/>
    </row>
    <row r="8" spans="1:12" ht="6.6" customHeight="1" x14ac:dyDescent="0.25">
      <c r="A8" s="117"/>
      <c r="B8" s="118"/>
      <c r="C8" s="136"/>
      <c r="D8" s="336"/>
      <c r="E8" s="336"/>
      <c r="F8" s="336"/>
      <c r="G8" s="336"/>
      <c r="H8" s="336"/>
      <c r="I8" s="336"/>
      <c r="J8" s="336"/>
      <c r="K8" s="336"/>
      <c r="L8" s="330"/>
    </row>
    <row r="9" spans="1:12" ht="22.35" customHeight="1" x14ac:dyDescent="0.25">
      <c r="A9" s="117" t="s">
        <v>6</v>
      </c>
      <c r="B9" s="118"/>
      <c r="C9" s="337"/>
      <c r="D9" s="333" t="s">
        <v>211</v>
      </c>
      <c r="E9" s="334"/>
      <c r="F9" s="334"/>
      <c r="G9" s="334"/>
      <c r="H9" s="334"/>
      <c r="I9" s="334"/>
      <c r="J9" s="334"/>
      <c r="K9" s="335"/>
      <c r="L9" s="330"/>
    </row>
    <row r="10" spans="1:12" ht="6.6" customHeight="1" x14ac:dyDescent="0.25">
      <c r="A10" s="117"/>
      <c r="B10" s="118"/>
      <c r="C10" s="136"/>
      <c r="D10" s="336"/>
      <c r="E10" s="336"/>
      <c r="F10" s="336"/>
      <c r="G10" s="336"/>
      <c r="H10" s="336"/>
      <c r="I10" s="336"/>
      <c r="J10" s="336"/>
      <c r="K10" s="336"/>
      <c r="L10" s="330"/>
    </row>
    <row r="11" spans="1:12" ht="22.35" customHeight="1" x14ac:dyDescent="0.25">
      <c r="A11" s="117" t="s">
        <v>8</v>
      </c>
      <c r="B11" s="118"/>
      <c r="C11" s="337"/>
      <c r="D11" s="333" t="s">
        <v>212</v>
      </c>
      <c r="E11" s="334"/>
      <c r="F11" s="334"/>
      <c r="G11" s="334"/>
      <c r="H11" s="334"/>
      <c r="I11" s="334"/>
      <c r="J11" s="334"/>
      <c r="K11" s="335"/>
      <c r="L11" s="330"/>
    </row>
    <row r="12" spans="1:12" ht="6.6" customHeight="1" x14ac:dyDescent="0.25">
      <c r="A12" s="117"/>
      <c r="B12" s="118"/>
      <c r="C12" s="136"/>
      <c r="D12" s="336"/>
      <c r="E12" s="336"/>
      <c r="F12" s="336"/>
      <c r="G12" s="336"/>
      <c r="H12" s="336"/>
      <c r="I12" s="336"/>
      <c r="J12" s="336"/>
      <c r="K12" s="336"/>
      <c r="L12" s="330"/>
    </row>
    <row r="13" spans="1:12" ht="22.35" customHeight="1" x14ac:dyDescent="0.25">
      <c r="A13" s="117" t="s">
        <v>10</v>
      </c>
      <c r="B13" s="118"/>
      <c r="C13" s="337"/>
      <c r="D13" s="333" t="s">
        <v>213</v>
      </c>
      <c r="E13" s="334"/>
      <c r="F13" s="334"/>
      <c r="G13" s="334"/>
      <c r="H13" s="334"/>
      <c r="I13" s="334"/>
      <c r="J13" s="334"/>
      <c r="K13" s="335"/>
      <c r="L13" s="330"/>
    </row>
    <row r="14" spans="1:12" ht="6.6" customHeight="1" x14ac:dyDescent="0.25">
      <c r="A14" s="117"/>
      <c r="B14" s="118"/>
      <c r="C14" s="136"/>
      <c r="D14" s="336"/>
      <c r="E14" s="336"/>
      <c r="F14" s="336"/>
      <c r="G14" s="336"/>
      <c r="H14" s="336"/>
      <c r="I14" s="336"/>
      <c r="J14" s="336"/>
      <c r="K14" s="336"/>
      <c r="L14" s="330"/>
    </row>
    <row r="15" spans="1:12" ht="22.35" customHeight="1" x14ac:dyDescent="0.25">
      <c r="A15" s="117" t="s">
        <v>12</v>
      </c>
      <c r="B15" s="118"/>
      <c r="C15" s="337"/>
      <c r="D15" s="333" t="s">
        <v>214</v>
      </c>
      <c r="E15" s="334"/>
      <c r="F15" s="334"/>
      <c r="G15" s="334"/>
      <c r="H15" s="334"/>
      <c r="I15" s="334"/>
      <c r="J15" s="334"/>
      <c r="K15" s="335"/>
      <c r="L15" s="338"/>
    </row>
    <row r="16" spans="1:12" ht="6.6" customHeight="1" x14ac:dyDescent="0.25">
      <c r="A16" s="117"/>
      <c r="B16" s="118"/>
      <c r="C16" s="136"/>
      <c r="D16" s="336"/>
      <c r="E16" s="336"/>
      <c r="F16" s="336"/>
      <c r="G16" s="336"/>
      <c r="H16" s="336"/>
      <c r="I16" s="336"/>
      <c r="J16" s="336"/>
      <c r="K16" s="336"/>
      <c r="L16" s="330"/>
    </row>
    <row r="17" spans="1:12" ht="22.35" customHeight="1" x14ac:dyDescent="0.25">
      <c r="A17" s="117" t="s">
        <v>14</v>
      </c>
      <c r="B17" s="118"/>
      <c r="C17" s="337"/>
      <c r="D17" s="333" t="s">
        <v>39</v>
      </c>
      <c r="E17" s="334"/>
      <c r="F17" s="334"/>
      <c r="G17" s="334"/>
      <c r="H17" s="334"/>
      <c r="I17" s="334"/>
      <c r="J17" s="334"/>
      <c r="K17" s="335"/>
      <c r="L17" s="338"/>
    </row>
    <row r="18" spans="1:12" ht="5.0999999999999996" customHeight="1" x14ac:dyDescent="0.25">
      <c r="A18" s="339"/>
      <c r="B18" s="340"/>
      <c r="C18" s="340"/>
      <c r="D18" s="340"/>
      <c r="E18" s="341"/>
      <c r="F18" s="342"/>
      <c r="G18" s="342"/>
      <c r="H18" s="342"/>
      <c r="I18" s="340"/>
      <c r="J18" s="340"/>
      <c r="K18" s="341"/>
      <c r="L18" s="343"/>
    </row>
    <row r="19" spans="1:12" ht="30.6" customHeight="1" x14ac:dyDescent="0.25">
      <c r="A19" s="344" t="s">
        <v>443</v>
      </c>
      <c r="B19" s="344"/>
      <c r="C19" s="344"/>
      <c r="D19" s="344"/>
      <c r="E19" s="344"/>
      <c r="F19" s="344"/>
      <c r="G19" s="344"/>
      <c r="H19" s="344"/>
      <c r="I19" s="344"/>
      <c r="J19" s="344"/>
      <c r="K19" s="344"/>
      <c r="L19" s="344"/>
    </row>
    <row r="20" spans="1:12" ht="53.25" customHeight="1" x14ac:dyDescent="0.25">
      <c r="A20" s="177" t="s">
        <v>16</v>
      </c>
      <c r="B20" s="178"/>
      <c r="C20" s="179"/>
      <c r="D20" s="180" t="s">
        <v>215</v>
      </c>
      <c r="E20" s="180"/>
      <c r="F20" s="180"/>
      <c r="G20" s="180"/>
      <c r="H20" s="180"/>
      <c r="I20" s="180"/>
      <c r="J20" s="180"/>
      <c r="K20" s="180"/>
      <c r="L20" s="180"/>
    </row>
    <row r="21" spans="1:12" ht="191.25" customHeight="1" x14ac:dyDescent="0.25">
      <c r="A21" s="177" t="s">
        <v>0</v>
      </c>
      <c r="B21" s="178"/>
      <c r="C21" s="179"/>
      <c r="D21" s="180" t="s">
        <v>216</v>
      </c>
      <c r="E21" s="180"/>
      <c r="F21" s="180"/>
      <c r="G21" s="180"/>
      <c r="H21" s="180"/>
      <c r="I21" s="180"/>
      <c r="J21" s="180"/>
      <c r="K21" s="180"/>
      <c r="L21" s="180"/>
    </row>
    <row r="22" spans="1:12" ht="46.35" customHeight="1" x14ac:dyDescent="0.25">
      <c r="A22" s="177" t="s">
        <v>17</v>
      </c>
      <c r="B22" s="178"/>
      <c r="C22" s="179"/>
      <c r="D22" s="180" t="s">
        <v>57</v>
      </c>
      <c r="E22" s="180"/>
      <c r="F22" s="180"/>
      <c r="G22" s="180"/>
      <c r="H22" s="180"/>
      <c r="I22" s="180"/>
      <c r="J22" s="180"/>
      <c r="K22" s="180"/>
      <c r="L22" s="180"/>
    </row>
    <row r="23" spans="1:12" ht="319.5" customHeight="1" x14ac:dyDescent="0.25">
      <c r="A23" s="177" t="s">
        <v>18</v>
      </c>
      <c r="B23" s="178"/>
      <c r="C23" s="179"/>
      <c r="D23" s="180" t="s">
        <v>726</v>
      </c>
      <c r="E23" s="180"/>
      <c r="F23" s="180"/>
      <c r="G23" s="180"/>
      <c r="H23" s="180"/>
      <c r="I23" s="180"/>
      <c r="J23" s="180"/>
      <c r="K23" s="180"/>
      <c r="L23" s="180"/>
    </row>
    <row r="24" spans="1:12" ht="93.75" customHeight="1" x14ac:dyDescent="0.25">
      <c r="A24" s="177" t="s">
        <v>19</v>
      </c>
      <c r="B24" s="178"/>
      <c r="C24" s="179"/>
      <c r="D24" s="180" t="s">
        <v>217</v>
      </c>
      <c r="E24" s="180"/>
      <c r="F24" s="180"/>
      <c r="G24" s="180"/>
      <c r="H24" s="180"/>
      <c r="I24" s="180"/>
      <c r="J24" s="180"/>
      <c r="K24" s="180"/>
      <c r="L24" s="180"/>
    </row>
    <row r="25" spans="1:12" ht="46.35" customHeight="1" x14ac:dyDescent="0.25">
      <c r="A25" s="177" t="s">
        <v>218</v>
      </c>
      <c r="B25" s="178"/>
      <c r="C25" s="179"/>
      <c r="D25" s="180" t="s">
        <v>219</v>
      </c>
      <c r="E25" s="180"/>
      <c r="F25" s="180"/>
      <c r="G25" s="180"/>
      <c r="H25" s="180"/>
      <c r="I25" s="180"/>
      <c r="J25" s="180"/>
      <c r="K25" s="180"/>
      <c r="L25" s="180"/>
    </row>
    <row r="26" spans="1:12" ht="48.75" customHeight="1" x14ac:dyDescent="0.25">
      <c r="A26" s="177" t="s">
        <v>21</v>
      </c>
      <c r="B26" s="178"/>
      <c r="C26" s="179"/>
      <c r="D26" s="180" t="s">
        <v>220</v>
      </c>
      <c r="E26" s="180"/>
      <c r="F26" s="180"/>
      <c r="G26" s="180"/>
      <c r="H26" s="180"/>
      <c r="I26" s="180"/>
      <c r="J26" s="180"/>
      <c r="K26" s="180"/>
      <c r="L26" s="180"/>
    </row>
    <row r="27" spans="1:12" ht="17.45" customHeight="1" x14ac:dyDescent="0.25">
      <c r="A27" s="195" t="s">
        <v>22</v>
      </c>
      <c r="B27" s="196"/>
      <c r="C27" s="197"/>
      <c r="D27" s="201" t="s">
        <v>23</v>
      </c>
      <c r="E27" s="201"/>
      <c r="F27" s="201" t="s">
        <v>67</v>
      </c>
      <c r="G27" s="201"/>
      <c r="H27" s="201"/>
      <c r="I27" s="201"/>
      <c r="J27" s="201" t="s">
        <v>25</v>
      </c>
      <c r="K27" s="201"/>
      <c r="L27" s="201"/>
    </row>
    <row r="28" spans="1:12" ht="409.6" customHeight="1" x14ac:dyDescent="0.25">
      <c r="A28" s="198"/>
      <c r="B28" s="199"/>
      <c r="C28" s="200"/>
      <c r="D28" s="180" t="s">
        <v>571</v>
      </c>
      <c r="E28" s="180"/>
      <c r="F28" s="180" t="s">
        <v>572</v>
      </c>
      <c r="G28" s="180"/>
      <c r="H28" s="180"/>
      <c r="I28" s="180"/>
      <c r="J28" s="180" t="s">
        <v>221</v>
      </c>
      <c r="K28" s="180"/>
      <c r="L28" s="180"/>
    </row>
    <row r="29" spans="1:12" ht="46.35" customHeight="1" x14ac:dyDescent="0.25">
      <c r="A29" s="198" t="s">
        <v>59</v>
      </c>
      <c r="B29" s="199"/>
      <c r="C29" s="200"/>
      <c r="D29" s="202" t="s">
        <v>222</v>
      </c>
      <c r="E29" s="203"/>
      <c r="F29" s="203"/>
      <c r="G29" s="203"/>
      <c r="H29" s="203"/>
      <c r="I29" s="203"/>
      <c r="J29" s="203"/>
      <c r="K29" s="203"/>
      <c r="L29" s="204"/>
    </row>
    <row r="30" spans="1:12" ht="17.45" customHeight="1" x14ac:dyDescent="0.25">
      <c r="A30" s="195" t="s">
        <v>223</v>
      </c>
      <c r="B30" s="196"/>
      <c r="C30" s="197"/>
      <c r="D30" s="201" t="s">
        <v>42</v>
      </c>
      <c r="E30" s="201"/>
      <c r="F30" s="201" t="s">
        <v>43</v>
      </c>
      <c r="G30" s="201"/>
      <c r="H30" s="201"/>
      <c r="I30" s="201"/>
      <c r="J30" s="201" t="s">
        <v>44</v>
      </c>
      <c r="K30" s="201"/>
      <c r="L30" s="201"/>
    </row>
    <row r="31" spans="1:12" ht="166.5" customHeight="1" x14ac:dyDescent="0.25">
      <c r="A31" s="198"/>
      <c r="B31" s="199"/>
      <c r="C31" s="200"/>
      <c r="D31" s="180" t="s">
        <v>224</v>
      </c>
      <c r="E31" s="180"/>
      <c r="F31" s="180" t="s">
        <v>225</v>
      </c>
      <c r="G31" s="180"/>
      <c r="H31" s="180"/>
      <c r="I31" s="180"/>
      <c r="J31" s="180" t="s">
        <v>226</v>
      </c>
      <c r="K31" s="180"/>
      <c r="L31" s="180"/>
    </row>
    <row r="32" spans="1:12" ht="78.75" customHeight="1" x14ac:dyDescent="0.25">
      <c r="A32" s="177" t="s">
        <v>28</v>
      </c>
      <c r="B32" s="178"/>
      <c r="C32" s="179"/>
      <c r="D32" s="202" t="s">
        <v>227</v>
      </c>
      <c r="E32" s="203"/>
      <c r="F32" s="203"/>
      <c r="G32" s="203"/>
      <c r="H32" s="203"/>
      <c r="I32" s="203"/>
      <c r="J32" s="203"/>
      <c r="K32" s="203"/>
      <c r="L32" s="204"/>
    </row>
    <row r="33" spans="1:12" ht="68.25" customHeight="1" x14ac:dyDescent="0.25">
      <c r="A33" s="195" t="s">
        <v>29</v>
      </c>
      <c r="B33" s="196"/>
      <c r="C33" s="197"/>
      <c r="D33" s="202" t="s">
        <v>545</v>
      </c>
      <c r="E33" s="203"/>
      <c r="F33" s="203"/>
      <c r="G33" s="203"/>
      <c r="H33" s="203"/>
      <c r="I33" s="203"/>
      <c r="J33" s="203"/>
      <c r="K33" s="203"/>
      <c r="L33" s="204"/>
    </row>
    <row r="34" spans="1:12" ht="17.45" customHeight="1" x14ac:dyDescent="0.25">
      <c r="A34" s="195" t="s">
        <v>47</v>
      </c>
      <c r="B34" s="196"/>
      <c r="C34" s="197"/>
      <c r="D34" s="201" t="s">
        <v>23</v>
      </c>
      <c r="E34" s="201"/>
      <c r="F34" s="201" t="s">
        <v>67</v>
      </c>
      <c r="G34" s="201"/>
      <c r="H34" s="201"/>
      <c r="I34" s="201"/>
      <c r="J34" s="201" t="s">
        <v>228</v>
      </c>
      <c r="K34" s="201"/>
      <c r="L34" s="201"/>
    </row>
    <row r="35" spans="1:12" ht="143.25" customHeight="1" x14ac:dyDescent="0.25">
      <c r="A35" s="198"/>
      <c r="B35" s="199"/>
      <c r="C35" s="200"/>
      <c r="D35" s="180" t="s">
        <v>722</v>
      </c>
      <c r="E35" s="180"/>
      <c r="F35" s="180" t="s">
        <v>723</v>
      </c>
      <c r="G35" s="180"/>
      <c r="H35" s="180"/>
      <c r="I35" s="180"/>
      <c r="J35" s="180" t="s">
        <v>724</v>
      </c>
      <c r="K35" s="180"/>
      <c r="L35" s="180"/>
    </row>
    <row r="36" spans="1:12" ht="17.45" customHeight="1" x14ac:dyDescent="0.25">
      <c r="A36" s="195" t="s">
        <v>30</v>
      </c>
      <c r="B36" s="196"/>
      <c r="C36" s="197"/>
      <c r="D36" s="205" t="s">
        <v>31</v>
      </c>
      <c r="E36" s="206"/>
      <c r="F36" s="207"/>
      <c r="G36" s="205" t="s">
        <v>32</v>
      </c>
      <c r="H36" s="206"/>
      <c r="I36" s="206"/>
      <c r="J36" s="206"/>
      <c r="K36" s="206"/>
      <c r="L36" s="207"/>
    </row>
    <row r="37" spans="1:12" ht="242.25" customHeight="1" x14ac:dyDescent="0.25">
      <c r="A37" s="198"/>
      <c r="B37" s="199"/>
      <c r="C37" s="200"/>
      <c r="D37" s="202" t="s">
        <v>727</v>
      </c>
      <c r="E37" s="203"/>
      <c r="F37" s="204"/>
      <c r="G37" s="202" t="s">
        <v>539</v>
      </c>
      <c r="H37" s="203"/>
      <c r="I37" s="203"/>
      <c r="J37" s="203"/>
      <c r="K37" s="203"/>
      <c r="L37" s="204"/>
    </row>
    <row r="38" spans="1:12" ht="46.35" customHeight="1" x14ac:dyDescent="0.25">
      <c r="A38" s="177" t="s">
        <v>33</v>
      </c>
      <c r="B38" s="178"/>
      <c r="C38" s="179"/>
      <c r="D38" s="202" t="s">
        <v>229</v>
      </c>
      <c r="E38" s="203"/>
      <c r="F38" s="203"/>
      <c r="G38" s="203"/>
      <c r="H38" s="203"/>
      <c r="I38" s="203"/>
      <c r="J38" s="203"/>
      <c r="K38" s="203"/>
      <c r="L38" s="204"/>
    </row>
    <row r="39" spans="1:12" ht="69" customHeight="1" x14ac:dyDescent="0.25">
      <c r="A39" s="177" t="s">
        <v>35</v>
      </c>
      <c r="B39" s="178"/>
      <c r="C39" s="179"/>
      <c r="D39" s="180" t="s">
        <v>579</v>
      </c>
      <c r="E39" s="180"/>
      <c r="F39" s="180"/>
      <c r="G39" s="180"/>
      <c r="H39" s="180"/>
      <c r="I39" s="180"/>
      <c r="J39" s="180"/>
      <c r="K39" s="180"/>
      <c r="L39" s="180"/>
    </row>
    <row r="40" spans="1:12" ht="86.25" customHeight="1" x14ac:dyDescent="0.25">
      <c r="A40" s="177" t="s">
        <v>36</v>
      </c>
      <c r="B40" s="178"/>
      <c r="C40" s="179"/>
      <c r="D40" s="202" t="s">
        <v>230</v>
      </c>
      <c r="E40" s="203"/>
      <c r="F40" s="203"/>
      <c r="G40" s="203"/>
      <c r="H40" s="203"/>
      <c r="I40" s="203"/>
      <c r="J40" s="203"/>
      <c r="K40" s="203"/>
      <c r="L40" s="204"/>
    </row>
    <row r="41" spans="1:12" s="139" customFormat="1" x14ac:dyDescent="0.25"/>
    <row r="42" spans="1:12" s="139" customFormat="1" x14ac:dyDescent="0.25"/>
    <row r="43" spans="1:12" s="139" customFormat="1" x14ac:dyDescent="0.25">
      <c r="A43" s="345" t="s">
        <v>231</v>
      </c>
    </row>
    <row r="44" spans="1:12" s="139" customFormat="1" x14ac:dyDescent="0.25">
      <c r="A44" s="139" t="s">
        <v>232</v>
      </c>
    </row>
    <row r="45" spans="1:12" s="139" customFormat="1" x14ac:dyDescent="0.25">
      <c r="A45" s="139" t="s">
        <v>233</v>
      </c>
    </row>
    <row r="46" spans="1:12" s="139" customFormat="1" ht="78.75" x14ac:dyDescent="0.25">
      <c r="A46" s="346" t="s">
        <v>234</v>
      </c>
    </row>
    <row r="47" spans="1:12" s="139" customFormat="1" x14ac:dyDescent="0.25"/>
    <row r="48" spans="1:12" s="139" customFormat="1" x14ac:dyDescent="0.25"/>
    <row r="49" s="139" customFormat="1" x14ac:dyDescent="0.25"/>
    <row r="50" s="139" customFormat="1" x14ac:dyDescent="0.25"/>
    <row r="51" s="139" customFormat="1" x14ac:dyDescent="0.25"/>
    <row r="52" s="139" customFormat="1" x14ac:dyDescent="0.25"/>
    <row r="53" s="139" customFormat="1" x14ac:dyDescent="0.25"/>
    <row r="54" s="139" customFormat="1" x14ac:dyDescent="0.25"/>
    <row r="55" s="139" customFormat="1" x14ac:dyDescent="0.25"/>
    <row r="56" s="139" customFormat="1" x14ac:dyDescent="0.25"/>
    <row r="57" s="139" customFormat="1" x14ac:dyDescent="0.25"/>
    <row r="58" s="139" customFormat="1" x14ac:dyDescent="0.25"/>
    <row r="59" s="139" customFormat="1" x14ac:dyDescent="0.25"/>
    <row r="60" s="139" customFormat="1" x14ac:dyDescent="0.25"/>
    <row r="61" s="139" customFormat="1" x14ac:dyDescent="0.25"/>
    <row r="62" s="139" customFormat="1" x14ac:dyDescent="0.25"/>
    <row r="63" s="139" customFormat="1" x14ac:dyDescent="0.25"/>
    <row r="64" s="139" customFormat="1" x14ac:dyDescent="0.25"/>
    <row r="65" s="139" customFormat="1" x14ac:dyDescent="0.25"/>
    <row r="66" s="139" customFormat="1" x14ac:dyDescent="0.25"/>
    <row r="67" s="139" customFormat="1" x14ac:dyDescent="0.25"/>
    <row r="68" s="139" customFormat="1" x14ac:dyDescent="0.25"/>
    <row r="69" s="139" customFormat="1" x14ac:dyDescent="0.25"/>
    <row r="70" s="139" customFormat="1" x14ac:dyDescent="0.25"/>
    <row r="71" s="139" customFormat="1" x14ac:dyDescent="0.25"/>
    <row r="72" s="139" customFormat="1" x14ac:dyDescent="0.25"/>
    <row r="73" s="139" customFormat="1" x14ac:dyDescent="0.25"/>
    <row r="74" s="139" customFormat="1" x14ac:dyDescent="0.25"/>
    <row r="75" s="139" customFormat="1" x14ac:dyDescent="0.25"/>
    <row r="76" s="139" customFormat="1" x14ac:dyDescent="0.25"/>
    <row r="77" s="139" customFormat="1" x14ac:dyDescent="0.25"/>
    <row r="78" s="139" customFormat="1" x14ac:dyDescent="0.25"/>
    <row r="79" s="139" customFormat="1" x14ac:dyDescent="0.25"/>
    <row r="80" s="139" customFormat="1" x14ac:dyDescent="0.25"/>
    <row r="81" s="139" customFormat="1" x14ac:dyDescent="0.25"/>
    <row r="82" s="139" customFormat="1" x14ac:dyDescent="0.25"/>
    <row r="83" s="139" customFormat="1" x14ac:dyDescent="0.25"/>
    <row r="84" s="139" customFormat="1" x14ac:dyDescent="0.25"/>
    <row r="85" s="139" customFormat="1" x14ac:dyDescent="0.25"/>
    <row r="86" s="139" customFormat="1" x14ac:dyDescent="0.25"/>
    <row r="87" s="139" customFormat="1" x14ac:dyDescent="0.25"/>
    <row r="88" s="139" customFormat="1" x14ac:dyDescent="0.25"/>
    <row r="89" s="139" customFormat="1" x14ac:dyDescent="0.25"/>
    <row r="90" s="139" customFormat="1" x14ac:dyDescent="0.25"/>
    <row r="91" s="139" customFormat="1" x14ac:dyDescent="0.25"/>
    <row r="92" s="139" customFormat="1" x14ac:dyDescent="0.25"/>
    <row r="93" s="139" customFormat="1" x14ac:dyDescent="0.25"/>
    <row r="94" s="139" customFormat="1" x14ac:dyDescent="0.25"/>
    <row r="95" s="139" customFormat="1" x14ac:dyDescent="0.25"/>
    <row r="96" s="139" customFormat="1" x14ac:dyDescent="0.25"/>
    <row r="97" s="139" customFormat="1" x14ac:dyDescent="0.25"/>
    <row r="98" s="139" customFormat="1" x14ac:dyDescent="0.25"/>
    <row r="99" s="139" customFormat="1" x14ac:dyDescent="0.25"/>
    <row r="100" s="139" customFormat="1" x14ac:dyDescent="0.25"/>
    <row r="101" s="139" customFormat="1" x14ac:dyDescent="0.25"/>
    <row r="102" s="139" customFormat="1" x14ac:dyDescent="0.25"/>
    <row r="103" s="139" customFormat="1" x14ac:dyDescent="0.25"/>
    <row r="104" s="139" customFormat="1" x14ac:dyDescent="0.25"/>
    <row r="105" s="139" customFormat="1" x14ac:dyDescent="0.25"/>
    <row r="106" s="139" customFormat="1" x14ac:dyDescent="0.25"/>
    <row r="107" s="139" customFormat="1" x14ac:dyDescent="0.25"/>
    <row r="108" s="139" customFormat="1" x14ac:dyDescent="0.25"/>
    <row r="109" s="139" customFormat="1" x14ac:dyDescent="0.25"/>
    <row r="110" s="139" customFormat="1" x14ac:dyDescent="0.25"/>
    <row r="111" s="139" customFormat="1" x14ac:dyDescent="0.25"/>
    <row r="112" s="139" customFormat="1" x14ac:dyDescent="0.25"/>
    <row r="113" s="139" customFormat="1" x14ac:dyDescent="0.25"/>
    <row r="114" s="139" customFormat="1" x14ac:dyDescent="0.25"/>
    <row r="115" s="139" customFormat="1" x14ac:dyDescent="0.25"/>
    <row r="116" s="139" customFormat="1" x14ac:dyDescent="0.25"/>
    <row r="117" s="139" customFormat="1" x14ac:dyDescent="0.25"/>
    <row r="118" s="139" customFormat="1" x14ac:dyDescent="0.25"/>
    <row r="119" s="139" customFormat="1" x14ac:dyDescent="0.25"/>
    <row r="120" s="139" customFormat="1" x14ac:dyDescent="0.25"/>
    <row r="121" s="139" customFormat="1" x14ac:dyDescent="0.25"/>
    <row r="122" s="139" customFormat="1" x14ac:dyDescent="0.25"/>
    <row r="123" s="139" customFormat="1" x14ac:dyDescent="0.25"/>
    <row r="124" s="139" customFormat="1" x14ac:dyDescent="0.25"/>
    <row r="125" s="139" customFormat="1" x14ac:dyDescent="0.25"/>
    <row r="126" s="139" customFormat="1" x14ac:dyDescent="0.25"/>
    <row r="127" s="139" customFormat="1" x14ac:dyDescent="0.25"/>
    <row r="128" s="139" customFormat="1" x14ac:dyDescent="0.25"/>
    <row r="129" s="139" customFormat="1" x14ac:dyDescent="0.25"/>
    <row r="130" s="139" customFormat="1" x14ac:dyDescent="0.25"/>
    <row r="131" s="139" customFormat="1" x14ac:dyDescent="0.25"/>
    <row r="132" s="139" customFormat="1" x14ac:dyDescent="0.25"/>
    <row r="133" s="139" customFormat="1" x14ac:dyDescent="0.25"/>
    <row r="134" s="139" customFormat="1" x14ac:dyDescent="0.25"/>
    <row r="135" s="139" customFormat="1" x14ac:dyDescent="0.25"/>
    <row r="136" s="139" customFormat="1" x14ac:dyDescent="0.25"/>
    <row r="137" s="139" customFormat="1" x14ac:dyDescent="0.25"/>
    <row r="138" s="139" customFormat="1" x14ac:dyDescent="0.25"/>
    <row r="139" s="139" customFormat="1" x14ac:dyDescent="0.25"/>
    <row r="140" s="139" customFormat="1" x14ac:dyDescent="0.25"/>
    <row r="141" s="139" customFormat="1" x14ac:dyDescent="0.25"/>
    <row r="142" s="139" customFormat="1" x14ac:dyDescent="0.25"/>
    <row r="143" s="139" customFormat="1" x14ac:dyDescent="0.25"/>
    <row r="144" s="139" customFormat="1" x14ac:dyDescent="0.25"/>
    <row r="145" s="139" customFormat="1" x14ac:dyDescent="0.25"/>
    <row r="146" s="139" customFormat="1" x14ac:dyDescent="0.25"/>
    <row r="147" s="139" customFormat="1" x14ac:dyDescent="0.25"/>
    <row r="148" s="139" customFormat="1" x14ac:dyDescent="0.25"/>
    <row r="149" s="139" customFormat="1" x14ac:dyDescent="0.25"/>
    <row r="150" s="139" customFormat="1" x14ac:dyDescent="0.25"/>
    <row r="151" s="139" customFormat="1" x14ac:dyDescent="0.25"/>
    <row r="152" s="139" customFormat="1" x14ac:dyDescent="0.25"/>
    <row r="153" s="139" customFormat="1" x14ac:dyDescent="0.25"/>
    <row r="154" s="139" customFormat="1" x14ac:dyDescent="0.25"/>
    <row r="155" s="139" customFormat="1" x14ac:dyDescent="0.25"/>
    <row r="156" s="139" customFormat="1" x14ac:dyDescent="0.25"/>
    <row r="157" s="139" customFormat="1" x14ac:dyDescent="0.25"/>
    <row r="158" s="139" customFormat="1" x14ac:dyDescent="0.25"/>
    <row r="159" s="139" customFormat="1" x14ac:dyDescent="0.25"/>
    <row r="160" s="139" customFormat="1" x14ac:dyDescent="0.25"/>
    <row r="161" s="139" customFormat="1" x14ac:dyDescent="0.25"/>
    <row r="162" s="139" customFormat="1" x14ac:dyDescent="0.25"/>
    <row r="163" s="139" customFormat="1" x14ac:dyDescent="0.25"/>
    <row r="164" s="139" customFormat="1" x14ac:dyDescent="0.25"/>
    <row r="165" s="139" customFormat="1" x14ac:dyDescent="0.25"/>
    <row r="166" s="139" customFormat="1" x14ac:dyDescent="0.25"/>
    <row r="167" s="139" customFormat="1" x14ac:dyDescent="0.25"/>
    <row r="168" s="139" customFormat="1" x14ac:dyDescent="0.25"/>
    <row r="169" s="139" customFormat="1" x14ac:dyDescent="0.25"/>
    <row r="170" s="139" customFormat="1" x14ac:dyDescent="0.25"/>
    <row r="171" s="139" customFormat="1" x14ac:dyDescent="0.25"/>
    <row r="172" s="139" customFormat="1" x14ac:dyDescent="0.25"/>
    <row r="173" s="139" customFormat="1" x14ac:dyDescent="0.25"/>
    <row r="174" s="139" customFormat="1" x14ac:dyDescent="0.25"/>
    <row r="175" s="139" customFormat="1" x14ac:dyDescent="0.25"/>
    <row r="176" s="139" customFormat="1" x14ac:dyDescent="0.25"/>
    <row r="177" s="139" customFormat="1" x14ac:dyDescent="0.25"/>
    <row r="178" s="139" customFormat="1" x14ac:dyDescent="0.25"/>
    <row r="179" s="139" customFormat="1" x14ac:dyDescent="0.25"/>
    <row r="180" s="139" customFormat="1" x14ac:dyDescent="0.25"/>
    <row r="181" s="139" customFormat="1" x14ac:dyDescent="0.25"/>
    <row r="182" s="139" customFormat="1" x14ac:dyDescent="0.25"/>
    <row r="183" s="139" customFormat="1" x14ac:dyDescent="0.25"/>
    <row r="184" s="139" customFormat="1" x14ac:dyDescent="0.25"/>
    <row r="185" s="139" customFormat="1" x14ac:dyDescent="0.25"/>
    <row r="186" s="139" customFormat="1" x14ac:dyDescent="0.25"/>
    <row r="187" s="139" customFormat="1" x14ac:dyDescent="0.25"/>
    <row r="188" s="139" customFormat="1" x14ac:dyDescent="0.25"/>
    <row r="189" s="139" customFormat="1" x14ac:dyDescent="0.25"/>
    <row r="190" s="139" customFormat="1" x14ac:dyDescent="0.25"/>
    <row r="191" s="139" customFormat="1" x14ac:dyDescent="0.25"/>
    <row r="192" s="139" customFormat="1" x14ac:dyDescent="0.25"/>
    <row r="193" s="139" customFormat="1" x14ac:dyDescent="0.25"/>
    <row r="194" s="139" customFormat="1" x14ac:dyDescent="0.25"/>
    <row r="195" s="139" customFormat="1" x14ac:dyDescent="0.25"/>
    <row r="196" s="139" customFormat="1" x14ac:dyDescent="0.25"/>
    <row r="197" s="139" customFormat="1" x14ac:dyDescent="0.25"/>
    <row r="198" s="139" customFormat="1" x14ac:dyDescent="0.25"/>
    <row r="199" s="139" customFormat="1" x14ac:dyDescent="0.25"/>
    <row r="200" s="139" customFormat="1" x14ac:dyDescent="0.25"/>
    <row r="201" s="139" customFormat="1" x14ac:dyDescent="0.25"/>
    <row r="202" s="139" customFormat="1" x14ac:dyDescent="0.25"/>
    <row r="203" s="139" customFormat="1" x14ac:dyDescent="0.25"/>
    <row r="204" s="139" customFormat="1" x14ac:dyDescent="0.25"/>
    <row r="205" s="139" customFormat="1" x14ac:dyDescent="0.25"/>
    <row r="206" s="139" customFormat="1" x14ac:dyDescent="0.25"/>
    <row r="207" s="139" customFormat="1" x14ac:dyDescent="0.25"/>
    <row r="208" s="139" customFormat="1" x14ac:dyDescent="0.25"/>
    <row r="209" s="139" customFormat="1" ht="14.45" customHeight="1" x14ac:dyDescent="0.25"/>
  </sheetData>
  <mergeCells count="63">
    <mergeCell ref="A38:C38"/>
    <mergeCell ref="D38:L38"/>
    <mergeCell ref="A39:C39"/>
    <mergeCell ref="D39:L39"/>
    <mergeCell ref="A40:C40"/>
    <mergeCell ref="D40:L40"/>
    <mergeCell ref="A36:C37"/>
    <mergeCell ref="D36:F36"/>
    <mergeCell ref="G36:L36"/>
    <mergeCell ref="D37:F37"/>
    <mergeCell ref="G37:L37"/>
    <mergeCell ref="A32:C32"/>
    <mergeCell ref="D32:L32"/>
    <mergeCell ref="A33:C33"/>
    <mergeCell ref="D33:L33"/>
    <mergeCell ref="A34:C35"/>
    <mergeCell ref="D34:E34"/>
    <mergeCell ref="F34:I34"/>
    <mergeCell ref="J34:L34"/>
    <mergeCell ref="D35:E35"/>
    <mergeCell ref="F35:I35"/>
    <mergeCell ref="J35:L35"/>
    <mergeCell ref="A29:C29"/>
    <mergeCell ref="D29:L29"/>
    <mergeCell ref="A30:C31"/>
    <mergeCell ref="D30:E30"/>
    <mergeCell ref="F30:I30"/>
    <mergeCell ref="J30:L30"/>
    <mergeCell ref="D31:E31"/>
    <mergeCell ref="F31:I31"/>
    <mergeCell ref="J31:L31"/>
    <mergeCell ref="A27:C28"/>
    <mergeCell ref="D27:E27"/>
    <mergeCell ref="F27:I27"/>
    <mergeCell ref="J27:L27"/>
    <mergeCell ref="D28:E28"/>
    <mergeCell ref="F28:I28"/>
    <mergeCell ref="J28:L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39370078740157483" right="0.39370078740157483" top="0.39370078740157483" bottom="0.39370078740157483" header="0.31496062992125984" footer="0.31496062992125984"/>
  <pageSetup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[5]Listas!#REF!</xm:f>
          </x14:formula1>
          <xm:sqref>D15:K15</xm:sqref>
        </x14:dataValidation>
        <x14:dataValidation type="list" allowBlank="1" showInputMessage="1" showErrorMessage="1">
          <x14:formula1>
            <xm:f>[5]Listas!#REF!</xm:f>
          </x14:formula1>
          <xm:sqref>D13:K13</xm:sqref>
        </x14:dataValidation>
        <x14:dataValidation type="list" allowBlank="1" showInputMessage="1" showErrorMessage="1">
          <x14:formula1>
            <xm:f>[5]Listas!#REF!</xm:f>
          </x14:formula1>
          <xm:sqref>D11:K11</xm:sqref>
        </x14:dataValidation>
        <x14:dataValidation type="list" allowBlank="1" showInputMessage="1" showErrorMessage="1">
          <x14:formula1>
            <xm:f>[5]Listas!#REF!</xm:f>
          </x14:formula1>
          <xm:sqref>D9:K9</xm:sqref>
        </x14:dataValidation>
        <x14:dataValidation type="list" allowBlank="1" showInputMessage="1" showErrorMessage="1">
          <x14:formula1>
            <xm:f>[5]Listas!#REF!</xm:f>
          </x14:formula1>
          <xm:sqref>D7:K7</xm:sqref>
        </x14:dataValidation>
      </x14:dataValidations>
    </ext>
  </extLs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72"/>
  <sheetViews>
    <sheetView topLeftCell="D23" zoomScaleNormal="100" workbookViewId="0">
      <selection activeCell="F25" sqref="F25:L25"/>
    </sheetView>
  </sheetViews>
  <sheetFormatPr baseColWidth="10" defaultColWidth="12.140625" defaultRowHeight="15.75" x14ac:dyDescent="0.25"/>
  <cols>
    <col min="1" max="1" width="16.85546875" style="34" customWidth="1"/>
    <col min="2" max="2" width="14" style="34" customWidth="1"/>
    <col min="3" max="3" width="3.140625" style="34" customWidth="1"/>
    <col min="4" max="4" width="15.5703125" style="34" customWidth="1"/>
    <col min="5" max="5" width="18.42578125" style="34" customWidth="1"/>
    <col min="6" max="6" width="11.5703125" style="34" customWidth="1"/>
    <col min="7" max="7" width="11.85546875" style="34" customWidth="1"/>
    <col min="8" max="8" width="8.85546875" style="34" customWidth="1"/>
    <col min="9" max="9" width="15.5703125" style="34" customWidth="1"/>
    <col min="10" max="10" width="7.140625" style="34" customWidth="1"/>
    <col min="11" max="11" width="12.140625" style="34"/>
    <col min="12" max="12" width="18.42578125" style="34" customWidth="1"/>
    <col min="13" max="52" width="12.140625" style="14"/>
    <col min="53" max="16384" width="12.140625" style="34"/>
  </cols>
  <sheetData>
    <row r="1" spans="1:52" ht="28.7" customHeight="1" x14ac:dyDescent="0.25">
      <c r="A1" s="292" t="s">
        <v>49</v>
      </c>
      <c r="B1" s="293"/>
      <c r="C1" s="293"/>
      <c r="D1" s="293"/>
      <c r="E1" s="293"/>
      <c r="F1" s="293"/>
      <c r="G1" s="293"/>
      <c r="H1" s="293"/>
      <c r="I1" s="293"/>
      <c r="J1" s="293"/>
      <c r="K1" s="293"/>
      <c r="L1" s="293"/>
    </row>
    <row r="2" spans="1:52" ht="28.35" customHeight="1" x14ac:dyDescent="0.3">
      <c r="A2" s="242" t="s">
        <v>589</v>
      </c>
      <c r="B2" s="243"/>
      <c r="C2" s="243"/>
      <c r="D2" s="243"/>
      <c r="E2" s="243"/>
      <c r="F2" s="243"/>
      <c r="G2" s="243"/>
      <c r="H2" s="243"/>
      <c r="I2" s="243"/>
      <c r="J2" s="243"/>
      <c r="K2" s="35"/>
      <c r="L2" s="36"/>
    </row>
    <row r="3" spans="1:52" ht="7.35" customHeight="1" x14ac:dyDescent="0.3">
      <c r="A3" s="300"/>
      <c r="B3" s="184"/>
      <c r="C3" s="184"/>
      <c r="D3" s="184"/>
      <c r="E3" s="184"/>
      <c r="F3" s="184"/>
      <c r="G3" s="184"/>
      <c r="H3" s="184"/>
      <c r="I3" s="184"/>
      <c r="J3" s="184"/>
      <c r="K3" s="18"/>
      <c r="L3" s="37"/>
    </row>
    <row r="4" spans="1:52" ht="15.6" x14ac:dyDescent="0.3">
      <c r="A4" s="244"/>
      <c r="B4" s="245"/>
      <c r="C4" s="245"/>
      <c r="D4" s="245"/>
      <c r="E4" s="245"/>
      <c r="F4" s="245"/>
      <c r="G4" s="245"/>
      <c r="H4" s="245"/>
      <c r="I4" s="25"/>
      <c r="J4" s="25"/>
      <c r="K4" s="18"/>
      <c r="L4" s="37"/>
    </row>
    <row r="5" spans="1:52" s="140" customFormat="1" ht="22.35" customHeight="1" x14ac:dyDescent="0.25">
      <c r="A5" s="117" t="s">
        <v>50</v>
      </c>
      <c r="B5" s="118"/>
      <c r="C5" s="136"/>
      <c r="D5" s="137">
        <v>19</v>
      </c>
      <c r="E5" s="117" t="s">
        <v>60</v>
      </c>
      <c r="F5" s="118"/>
      <c r="G5" s="120" t="s">
        <v>207</v>
      </c>
      <c r="H5" s="133"/>
      <c r="I5" s="120" t="s">
        <v>208</v>
      </c>
      <c r="J5" s="141" t="s">
        <v>209</v>
      </c>
      <c r="K5" s="129"/>
      <c r="L5" s="13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row>
    <row r="6" spans="1:52" ht="6.6" customHeight="1" x14ac:dyDescent="0.25">
      <c r="A6" s="17"/>
      <c r="B6" s="18"/>
      <c r="C6" s="19"/>
      <c r="D6" s="42"/>
      <c r="E6" s="42"/>
      <c r="F6" s="42"/>
      <c r="G6" s="42"/>
      <c r="H6" s="42"/>
      <c r="I6" s="42"/>
      <c r="J6" s="25"/>
      <c r="K6" s="18"/>
      <c r="L6" s="37"/>
    </row>
    <row r="7" spans="1:52" ht="22.35" customHeight="1" x14ac:dyDescent="0.25">
      <c r="A7" s="17" t="s">
        <v>8</v>
      </c>
      <c r="B7" s="18"/>
      <c r="C7" s="25"/>
      <c r="D7" s="188" t="s">
        <v>9</v>
      </c>
      <c r="E7" s="189"/>
      <c r="F7" s="189"/>
      <c r="G7" s="189"/>
      <c r="H7" s="189"/>
      <c r="I7" s="189"/>
      <c r="J7" s="189"/>
      <c r="K7" s="190"/>
      <c r="L7" s="37"/>
    </row>
    <row r="8" spans="1:52" ht="6.6" customHeight="1" x14ac:dyDescent="0.25">
      <c r="A8" s="17"/>
      <c r="B8" s="18"/>
      <c r="C8" s="19"/>
      <c r="D8" s="23"/>
      <c r="E8" s="23"/>
      <c r="F8" s="23"/>
      <c r="G8" s="23"/>
      <c r="H8" s="23"/>
      <c r="I8" s="23"/>
      <c r="J8" s="25"/>
      <c r="K8" s="18"/>
      <c r="L8" s="37"/>
    </row>
    <row r="9" spans="1:52" ht="22.35" customHeight="1" x14ac:dyDescent="0.25">
      <c r="A9" s="17" t="s">
        <v>51</v>
      </c>
      <c r="B9" s="18"/>
      <c r="C9" s="26"/>
      <c r="D9" s="188" t="s">
        <v>494</v>
      </c>
      <c r="E9" s="189"/>
      <c r="F9" s="189"/>
      <c r="G9" s="189"/>
      <c r="H9" s="189"/>
      <c r="I9" s="189"/>
      <c r="J9" s="189"/>
      <c r="K9" s="190"/>
      <c r="L9" s="37"/>
    </row>
    <row r="10" spans="1:52" ht="6.6" customHeight="1" x14ac:dyDescent="0.25">
      <c r="A10" s="17"/>
      <c r="B10" s="18"/>
      <c r="C10" s="19"/>
      <c r="D10" s="50"/>
      <c r="E10" s="50"/>
      <c r="F10" s="50"/>
      <c r="G10" s="50"/>
      <c r="H10" s="50"/>
      <c r="I10" s="50"/>
      <c r="J10" s="25"/>
      <c r="K10" s="18"/>
      <c r="L10" s="37"/>
    </row>
    <row r="11" spans="1:52" ht="22.35" customHeight="1" x14ac:dyDescent="0.25">
      <c r="A11" s="17" t="s">
        <v>52</v>
      </c>
      <c r="B11" s="18"/>
      <c r="C11" s="26"/>
      <c r="D11" s="188" t="s">
        <v>80</v>
      </c>
      <c r="E11" s="189"/>
      <c r="F11" s="189"/>
      <c r="G11" s="189"/>
      <c r="H11" s="189"/>
      <c r="I11" s="189"/>
      <c r="J11" s="189"/>
      <c r="K11" s="190"/>
      <c r="L11" s="37"/>
    </row>
    <row r="12" spans="1:52" ht="6.6" customHeight="1" x14ac:dyDescent="0.25">
      <c r="A12" s="17"/>
      <c r="B12" s="18"/>
      <c r="C12" s="19"/>
      <c r="D12" s="50"/>
      <c r="E12" s="50"/>
      <c r="F12" s="50"/>
      <c r="G12" s="50"/>
      <c r="H12" s="50"/>
      <c r="I12" s="50"/>
      <c r="J12" s="25"/>
      <c r="K12" s="18"/>
      <c r="L12" s="37"/>
    </row>
    <row r="13" spans="1:52" ht="22.35" customHeight="1" x14ac:dyDescent="0.25">
      <c r="A13" s="17" t="s">
        <v>54</v>
      </c>
      <c r="B13" s="18"/>
      <c r="C13" s="26"/>
      <c r="D13" s="188" t="s">
        <v>495</v>
      </c>
      <c r="E13" s="189"/>
      <c r="F13" s="189"/>
      <c r="G13" s="189"/>
      <c r="H13" s="189"/>
      <c r="I13" s="189"/>
      <c r="J13" s="189"/>
      <c r="K13" s="190"/>
      <c r="L13" s="37"/>
    </row>
    <row r="14" spans="1:52" ht="6.6" customHeight="1" x14ac:dyDescent="0.25">
      <c r="A14" s="17"/>
      <c r="B14" s="18"/>
      <c r="C14" s="19"/>
      <c r="D14" s="50"/>
      <c r="E14" s="50"/>
      <c r="F14" s="50"/>
      <c r="G14" s="50"/>
      <c r="H14" s="50"/>
      <c r="I14" s="50"/>
      <c r="J14" s="25"/>
      <c r="K14" s="18"/>
      <c r="L14" s="37"/>
    </row>
    <row r="15" spans="1:52" ht="22.35" customHeight="1" x14ac:dyDescent="0.25">
      <c r="A15" s="17" t="s">
        <v>14</v>
      </c>
      <c r="B15" s="18"/>
      <c r="C15" s="26"/>
      <c r="D15" s="188" t="s">
        <v>496</v>
      </c>
      <c r="E15" s="189"/>
      <c r="F15" s="189"/>
      <c r="G15" s="189"/>
      <c r="H15" s="189"/>
      <c r="I15" s="189"/>
      <c r="J15" s="189"/>
      <c r="K15" s="190"/>
      <c r="L15" s="37"/>
    </row>
    <row r="16" spans="1:52" ht="4.7" customHeight="1" x14ac:dyDescent="0.25">
      <c r="A16" s="28"/>
      <c r="B16" s="29"/>
      <c r="C16" s="29"/>
      <c r="D16" s="29"/>
      <c r="E16" s="30"/>
      <c r="F16" s="31"/>
      <c r="G16" s="29"/>
      <c r="H16" s="29"/>
      <c r="I16" s="32"/>
      <c r="J16" s="30"/>
      <c r="K16" s="40"/>
      <c r="L16" s="41"/>
    </row>
    <row r="17" spans="1:12" ht="30.6" customHeight="1" x14ac:dyDescent="0.25">
      <c r="A17" s="269" t="s">
        <v>517</v>
      </c>
      <c r="B17" s="269"/>
      <c r="C17" s="269"/>
      <c r="D17" s="269"/>
      <c r="E17" s="269"/>
      <c r="F17" s="269"/>
      <c r="G17" s="269"/>
      <c r="H17" s="269"/>
      <c r="I17" s="269"/>
      <c r="J17" s="269"/>
      <c r="K17" s="269"/>
      <c r="L17" s="269"/>
    </row>
    <row r="18" spans="1:12" ht="87" customHeight="1" x14ac:dyDescent="0.25">
      <c r="A18" s="246" t="s">
        <v>16</v>
      </c>
      <c r="B18" s="247"/>
      <c r="C18" s="248"/>
      <c r="D18" s="180" t="s">
        <v>497</v>
      </c>
      <c r="E18" s="180"/>
      <c r="F18" s="180"/>
      <c r="G18" s="180"/>
      <c r="H18" s="180"/>
      <c r="I18" s="180"/>
      <c r="J18" s="180"/>
      <c r="K18" s="180"/>
      <c r="L18" s="180"/>
    </row>
    <row r="19" spans="1:12" ht="102" customHeight="1" x14ac:dyDescent="0.25">
      <c r="A19" s="246" t="s">
        <v>55</v>
      </c>
      <c r="B19" s="247"/>
      <c r="C19" s="248"/>
      <c r="D19" s="202" t="s">
        <v>498</v>
      </c>
      <c r="E19" s="203"/>
      <c r="F19" s="203"/>
      <c r="G19" s="203"/>
      <c r="H19" s="203"/>
      <c r="I19" s="203"/>
      <c r="J19" s="203"/>
      <c r="K19" s="203"/>
      <c r="L19" s="204"/>
    </row>
    <row r="20" spans="1:12" ht="46.35" customHeight="1" x14ac:dyDescent="0.25">
      <c r="A20" s="246" t="s">
        <v>61</v>
      </c>
      <c r="B20" s="247"/>
      <c r="C20" s="248"/>
      <c r="D20" s="202" t="s">
        <v>499</v>
      </c>
      <c r="E20" s="203"/>
      <c r="F20" s="203"/>
      <c r="G20" s="203"/>
      <c r="H20" s="203"/>
      <c r="I20" s="203"/>
      <c r="J20" s="203"/>
      <c r="K20" s="203"/>
      <c r="L20" s="204"/>
    </row>
    <row r="21" spans="1:12" ht="63.75" customHeight="1" x14ac:dyDescent="0.25">
      <c r="A21" s="246" t="s">
        <v>19</v>
      </c>
      <c r="B21" s="247"/>
      <c r="C21" s="248"/>
      <c r="D21" s="202" t="s">
        <v>500</v>
      </c>
      <c r="E21" s="203"/>
      <c r="F21" s="203"/>
      <c r="G21" s="203"/>
      <c r="H21" s="203"/>
      <c r="I21" s="203"/>
      <c r="J21" s="203"/>
      <c r="K21" s="203"/>
      <c r="L21" s="204"/>
    </row>
    <row r="22" spans="1:12" ht="80.45" customHeight="1" x14ac:dyDescent="0.25">
      <c r="A22" s="246" t="s">
        <v>56</v>
      </c>
      <c r="B22" s="247"/>
      <c r="C22" s="248"/>
      <c r="D22" s="202" t="s">
        <v>501</v>
      </c>
      <c r="E22" s="203"/>
      <c r="F22" s="203"/>
      <c r="G22" s="203"/>
      <c r="H22" s="203"/>
      <c r="I22" s="203"/>
      <c r="J22" s="203"/>
      <c r="K22" s="203"/>
      <c r="L22" s="204"/>
    </row>
    <row r="23" spans="1:12" ht="46.35" customHeight="1" x14ac:dyDescent="0.25">
      <c r="A23" s="246" t="s">
        <v>17</v>
      </c>
      <c r="B23" s="247"/>
      <c r="C23" s="248"/>
      <c r="D23" s="180" t="s">
        <v>502</v>
      </c>
      <c r="E23" s="180"/>
      <c r="F23" s="180"/>
      <c r="G23" s="180"/>
      <c r="H23" s="180"/>
      <c r="I23" s="180"/>
      <c r="J23" s="180"/>
      <c r="K23" s="180"/>
      <c r="L23" s="180"/>
    </row>
    <row r="24" spans="1:12" ht="54" customHeight="1" x14ac:dyDescent="0.25">
      <c r="A24" s="246" t="s">
        <v>58</v>
      </c>
      <c r="B24" s="247"/>
      <c r="C24" s="248"/>
      <c r="D24" s="180" t="s">
        <v>503</v>
      </c>
      <c r="E24" s="180"/>
      <c r="F24" s="180"/>
      <c r="G24" s="180"/>
      <c r="H24" s="180"/>
      <c r="I24" s="180"/>
      <c r="J24" s="180"/>
      <c r="K24" s="180"/>
      <c r="L24" s="180"/>
    </row>
    <row r="25" spans="1:12" ht="16.7" customHeight="1" x14ac:dyDescent="0.25">
      <c r="A25" s="252" t="s">
        <v>22</v>
      </c>
      <c r="B25" s="253"/>
      <c r="C25" s="254"/>
      <c r="D25" s="258" t="s">
        <v>23</v>
      </c>
      <c r="E25" s="258"/>
      <c r="F25" s="259" t="s">
        <v>67</v>
      </c>
      <c r="G25" s="260"/>
      <c r="H25" s="260"/>
      <c r="I25" s="261"/>
      <c r="J25" s="258" t="s">
        <v>228</v>
      </c>
      <c r="K25" s="258"/>
      <c r="L25" s="258"/>
    </row>
    <row r="26" spans="1:12" ht="75" customHeight="1" x14ac:dyDescent="0.25">
      <c r="A26" s="255"/>
      <c r="B26" s="256"/>
      <c r="C26" s="257"/>
      <c r="D26" s="180" t="s">
        <v>504</v>
      </c>
      <c r="E26" s="180"/>
      <c r="F26" s="202" t="s">
        <v>505</v>
      </c>
      <c r="G26" s="203"/>
      <c r="H26" s="203"/>
      <c r="I26" s="204"/>
      <c r="J26" s="180" t="s">
        <v>518</v>
      </c>
      <c r="K26" s="180"/>
      <c r="L26" s="180"/>
    </row>
    <row r="27" spans="1:12" ht="46.35" customHeight="1" x14ac:dyDescent="0.25">
      <c r="A27" s="246" t="s">
        <v>26</v>
      </c>
      <c r="B27" s="247"/>
      <c r="C27" s="248"/>
      <c r="D27" s="202" t="s">
        <v>506</v>
      </c>
      <c r="E27" s="203"/>
      <c r="F27" s="203"/>
      <c r="G27" s="203"/>
      <c r="H27" s="203"/>
      <c r="I27" s="203"/>
      <c r="J27" s="203"/>
      <c r="K27" s="203"/>
      <c r="L27" s="204"/>
    </row>
    <row r="28" spans="1:12" ht="23.1" customHeight="1" x14ac:dyDescent="0.25">
      <c r="A28" s="252" t="s">
        <v>27</v>
      </c>
      <c r="B28" s="253"/>
      <c r="C28" s="254"/>
      <c r="D28" s="258" t="s">
        <v>44</v>
      </c>
      <c r="E28" s="258"/>
      <c r="F28" s="259" t="s">
        <v>42</v>
      </c>
      <c r="G28" s="260"/>
      <c r="H28" s="260"/>
      <c r="I28" s="261"/>
      <c r="J28" s="259" t="s">
        <v>43</v>
      </c>
      <c r="K28" s="260"/>
      <c r="L28" s="261"/>
    </row>
    <row r="29" spans="1:12" ht="111" customHeight="1" x14ac:dyDescent="0.25">
      <c r="A29" s="255"/>
      <c r="B29" s="256"/>
      <c r="C29" s="257"/>
      <c r="D29" s="180" t="s">
        <v>507</v>
      </c>
      <c r="E29" s="180"/>
      <c r="F29" s="180" t="s">
        <v>508</v>
      </c>
      <c r="G29" s="180"/>
      <c r="H29" s="180"/>
      <c r="I29" s="180"/>
      <c r="J29" s="180" t="s">
        <v>509</v>
      </c>
      <c r="K29" s="180"/>
      <c r="L29" s="180"/>
    </row>
    <row r="30" spans="1:12" ht="62.45" customHeight="1" x14ac:dyDescent="0.25">
      <c r="A30" s="252" t="s">
        <v>28</v>
      </c>
      <c r="B30" s="253"/>
      <c r="C30" s="254"/>
      <c r="D30" s="279" t="s">
        <v>519</v>
      </c>
      <c r="E30" s="279"/>
      <c r="F30" s="279"/>
      <c r="G30" s="279"/>
      <c r="H30" s="279"/>
      <c r="I30" s="279"/>
      <c r="J30" s="279"/>
      <c r="K30" s="279"/>
      <c r="L30" s="279"/>
    </row>
    <row r="31" spans="1:12" ht="46.35" customHeight="1" x14ac:dyDescent="0.25">
      <c r="A31" s="246" t="s">
        <v>29</v>
      </c>
      <c r="B31" s="247"/>
      <c r="C31" s="248"/>
      <c r="D31" s="202" t="s">
        <v>510</v>
      </c>
      <c r="E31" s="203"/>
      <c r="F31" s="203"/>
      <c r="G31" s="203"/>
      <c r="H31" s="203"/>
      <c r="I31" s="203"/>
      <c r="J31" s="203"/>
      <c r="K31" s="203"/>
      <c r="L31" s="204"/>
    </row>
    <row r="32" spans="1:12" ht="30" customHeight="1" x14ac:dyDescent="0.25">
      <c r="A32" s="252" t="s">
        <v>30</v>
      </c>
      <c r="B32" s="253"/>
      <c r="C32" s="254"/>
      <c r="D32" s="259" t="s">
        <v>31</v>
      </c>
      <c r="E32" s="260"/>
      <c r="F32" s="260"/>
      <c r="G32" s="261"/>
      <c r="H32" s="259" t="s">
        <v>32</v>
      </c>
      <c r="I32" s="260"/>
      <c r="J32" s="260"/>
      <c r="K32" s="260"/>
      <c r="L32" s="260"/>
    </row>
    <row r="33" spans="1:12" ht="112.7" customHeight="1" x14ac:dyDescent="0.25">
      <c r="A33" s="255"/>
      <c r="B33" s="256"/>
      <c r="C33" s="257"/>
      <c r="D33" s="180" t="s">
        <v>511</v>
      </c>
      <c r="E33" s="180"/>
      <c r="F33" s="180"/>
      <c r="G33" s="180"/>
      <c r="H33" s="203" t="s">
        <v>512</v>
      </c>
      <c r="I33" s="203"/>
      <c r="J33" s="203"/>
      <c r="K33" s="203"/>
      <c r="L33" s="204"/>
    </row>
    <row r="34" spans="1:12" ht="51.6" customHeight="1" x14ac:dyDescent="0.25">
      <c r="A34" s="246" t="s">
        <v>33</v>
      </c>
      <c r="B34" s="247"/>
      <c r="C34" s="248"/>
      <c r="D34" s="202" t="s">
        <v>513</v>
      </c>
      <c r="E34" s="203"/>
      <c r="F34" s="203"/>
      <c r="G34" s="203"/>
      <c r="H34" s="203"/>
      <c r="I34" s="203"/>
      <c r="J34" s="203"/>
      <c r="K34" s="203"/>
      <c r="L34" s="204"/>
    </row>
    <row r="35" spans="1:12" ht="51.6" customHeight="1" x14ac:dyDescent="0.25">
      <c r="A35" s="246" t="s">
        <v>34</v>
      </c>
      <c r="B35" s="247"/>
      <c r="C35" s="248"/>
      <c r="D35" s="297">
        <v>100000000</v>
      </c>
      <c r="E35" s="298"/>
      <c r="F35" s="298"/>
      <c r="G35" s="298"/>
      <c r="H35" s="298"/>
      <c r="I35" s="298"/>
      <c r="J35" s="298"/>
      <c r="K35" s="298"/>
      <c r="L35" s="299"/>
    </row>
    <row r="36" spans="1:12" ht="51.6" customHeight="1" x14ac:dyDescent="0.25">
      <c r="A36" s="246" t="s">
        <v>35</v>
      </c>
      <c r="B36" s="247"/>
      <c r="C36" s="248"/>
      <c r="D36" s="180" t="s">
        <v>514</v>
      </c>
      <c r="E36" s="180"/>
      <c r="F36" s="180"/>
      <c r="G36" s="180"/>
      <c r="H36" s="180"/>
      <c r="I36" s="180"/>
      <c r="J36" s="180"/>
      <c r="K36" s="180"/>
      <c r="L36" s="180"/>
    </row>
    <row r="37" spans="1:12" ht="54.95" customHeight="1" x14ac:dyDescent="0.25">
      <c r="A37" s="246" t="s">
        <v>36</v>
      </c>
      <c r="B37" s="247"/>
      <c r="C37" s="248"/>
      <c r="D37" s="202" t="s">
        <v>515</v>
      </c>
      <c r="E37" s="203"/>
      <c r="F37" s="203"/>
      <c r="G37" s="203"/>
      <c r="H37" s="203"/>
      <c r="I37" s="203"/>
      <c r="J37" s="203"/>
      <c r="K37" s="203"/>
      <c r="L37" s="204"/>
    </row>
    <row r="38" spans="1:12" s="14" customFormat="1" x14ac:dyDescent="0.25"/>
    <row r="39" spans="1:12" s="14" customFormat="1" ht="20.100000000000001" customHeight="1" x14ac:dyDescent="0.25"/>
    <row r="40" spans="1:12" s="14" customFormat="1" x14ac:dyDescent="0.25"/>
    <row r="41" spans="1:12" s="14" customFormat="1" x14ac:dyDescent="0.25"/>
    <row r="42" spans="1:12" s="14" customFormat="1" x14ac:dyDescent="0.25"/>
    <row r="43" spans="1:12" s="14" customFormat="1" x14ac:dyDescent="0.25"/>
    <row r="44" spans="1:12" s="14" customFormat="1" x14ac:dyDescent="0.25"/>
    <row r="45" spans="1:12" s="14" customFormat="1" x14ac:dyDescent="0.25"/>
    <row r="46" spans="1:12" s="14" customFormat="1" x14ac:dyDescent="0.25"/>
    <row r="47" spans="1:12" s="14" customFormat="1" ht="20.100000000000001" customHeight="1" x14ac:dyDescent="0.25"/>
    <row r="48" spans="1:12" s="14" customFormat="1" x14ac:dyDescent="0.25"/>
    <row r="49" s="14" customFormat="1" x14ac:dyDescent="0.25"/>
    <row r="50" s="14" customFormat="1" ht="53.1" customHeigh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sheetData>
  <mergeCells count="57">
    <mergeCell ref="D9:K9"/>
    <mergeCell ref="A1:L1"/>
    <mergeCell ref="A2:J2"/>
    <mergeCell ref="A3:J3"/>
    <mergeCell ref="A4:H4"/>
    <mergeCell ref="D7:K7"/>
    <mergeCell ref="A17:L17"/>
    <mergeCell ref="A18:C18"/>
    <mergeCell ref="D18:L18"/>
    <mergeCell ref="D11:K11"/>
    <mergeCell ref="D13:K13"/>
    <mergeCell ref="D15:K15"/>
    <mergeCell ref="A19:C19"/>
    <mergeCell ref="D19:L19"/>
    <mergeCell ref="A20:C20"/>
    <mergeCell ref="D20:L20"/>
    <mergeCell ref="A21:C21"/>
    <mergeCell ref="D21:L21"/>
    <mergeCell ref="A22:C22"/>
    <mergeCell ref="D22:L22"/>
    <mergeCell ref="A23:C23"/>
    <mergeCell ref="D23:L23"/>
    <mergeCell ref="A24:C24"/>
    <mergeCell ref="D24:L24"/>
    <mergeCell ref="A25:C26"/>
    <mergeCell ref="D25:E25"/>
    <mergeCell ref="F25:I25"/>
    <mergeCell ref="J25:L25"/>
    <mergeCell ref="D26:E26"/>
    <mergeCell ref="F26:I26"/>
    <mergeCell ref="J26:L26"/>
    <mergeCell ref="A30:C30"/>
    <mergeCell ref="D30:L30"/>
    <mergeCell ref="A31:C31"/>
    <mergeCell ref="D31:L31"/>
    <mergeCell ref="A27:C27"/>
    <mergeCell ref="D27:L27"/>
    <mergeCell ref="A28:C29"/>
    <mergeCell ref="D28:E28"/>
    <mergeCell ref="F28:I28"/>
    <mergeCell ref="J28:L28"/>
    <mergeCell ref="D29:E29"/>
    <mergeCell ref="F29:I29"/>
    <mergeCell ref="J29:L29"/>
    <mergeCell ref="A32:C33"/>
    <mergeCell ref="D32:G32"/>
    <mergeCell ref="H32:L32"/>
    <mergeCell ref="D33:G33"/>
    <mergeCell ref="H33:L33"/>
    <mergeCell ref="D35:L35"/>
    <mergeCell ref="D36:L36"/>
    <mergeCell ref="D37:L37"/>
    <mergeCell ref="A34:C34"/>
    <mergeCell ref="A35:C35"/>
    <mergeCell ref="A36:C36"/>
    <mergeCell ref="A37:C37"/>
    <mergeCell ref="D34:L34"/>
  </mergeCells>
  <pageMargins left="0.7" right="0.7" top="0.75" bottom="0.75" header="0.3" footer="0.3"/>
  <drawing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72"/>
  <sheetViews>
    <sheetView topLeftCell="A25" zoomScale="90" zoomScaleNormal="90" workbookViewId="0">
      <selection activeCell="F26" sqref="F26:I26"/>
    </sheetView>
  </sheetViews>
  <sheetFormatPr baseColWidth="10" defaultColWidth="12.140625" defaultRowHeight="15.75" x14ac:dyDescent="0.25"/>
  <cols>
    <col min="1" max="1" width="16.85546875" style="34" customWidth="1"/>
    <col min="2" max="2" width="14" style="34" customWidth="1"/>
    <col min="3" max="3" width="3.140625" style="34" customWidth="1"/>
    <col min="4" max="4" width="15.5703125" style="34" customWidth="1"/>
    <col min="5" max="5" width="18.42578125" style="34" customWidth="1"/>
    <col min="6" max="6" width="11.5703125" style="34" customWidth="1"/>
    <col min="7" max="7" width="11.85546875" style="34" customWidth="1"/>
    <col min="8" max="8" width="8.85546875" style="34" customWidth="1"/>
    <col min="9" max="9" width="15.5703125" style="34" customWidth="1"/>
    <col min="10" max="10" width="7.140625" style="34" customWidth="1"/>
    <col min="11" max="11" width="12.140625" style="34"/>
    <col min="12" max="12" width="18.42578125" style="34" customWidth="1"/>
    <col min="13" max="13" width="99.5703125" style="14" customWidth="1"/>
    <col min="14" max="14" width="12.140625" style="14"/>
    <col min="15" max="15" width="12.85546875" style="14" bestFit="1" customWidth="1"/>
    <col min="16" max="52" width="12.140625" style="14"/>
    <col min="53" max="16384" width="12.140625" style="34"/>
  </cols>
  <sheetData>
    <row r="1" spans="1:52" ht="28.7" customHeight="1" x14ac:dyDescent="0.25">
      <c r="A1" s="292" t="s">
        <v>49</v>
      </c>
      <c r="B1" s="293"/>
      <c r="C1" s="293"/>
      <c r="D1" s="293"/>
      <c r="E1" s="293"/>
      <c r="F1" s="293"/>
      <c r="G1" s="293"/>
      <c r="H1" s="293"/>
      <c r="I1" s="293"/>
      <c r="J1" s="293"/>
      <c r="K1" s="293"/>
      <c r="L1" s="293"/>
    </row>
    <row r="2" spans="1:52" ht="28.35" customHeight="1" x14ac:dyDescent="0.3">
      <c r="A2" s="242" t="s">
        <v>588</v>
      </c>
      <c r="B2" s="243"/>
      <c r="C2" s="243"/>
      <c r="D2" s="243"/>
      <c r="E2" s="243"/>
      <c r="F2" s="243"/>
      <c r="G2" s="243"/>
      <c r="H2" s="243"/>
      <c r="I2" s="243"/>
      <c r="J2" s="243"/>
      <c r="K2" s="35"/>
      <c r="L2" s="36"/>
    </row>
    <row r="3" spans="1:52" ht="7.35" customHeight="1" x14ac:dyDescent="0.3">
      <c r="A3" s="300"/>
      <c r="B3" s="184"/>
      <c r="C3" s="184"/>
      <c r="D3" s="184"/>
      <c r="E3" s="184"/>
      <c r="F3" s="184"/>
      <c r="G3" s="184"/>
      <c r="H3" s="184"/>
      <c r="I3" s="184"/>
      <c r="J3" s="184"/>
      <c r="K3" s="18"/>
      <c r="L3" s="37"/>
    </row>
    <row r="4" spans="1:52" ht="15.6" x14ac:dyDescent="0.3">
      <c r="A4" s="244"/>
      <c r="B4" s="245"/>
      <c r="C4" s="245"/>
      <c r="D4" s="245"/>
      <c r="E4" s="245"/>
      <c r="F4" s="245"/>
      <c r="G4" s="245"/>
      <c r="H4" s="245"/>
      <c r="I4" s="25"/>
      <c r="J4" s="25"/>
      <c r="K4" s="18"/>
      <c r="L4" s="37"/>
    </row>
    <row r="5" spans="1:52" s="140" customFormat="1" ht="22.35" customHeight="1" x14ac:dyDescent="0.25">
      <c r="A5" s="117" t="s">
        <v>50</v>
      </c>
      <c r="B5" s="118"/>
      <c r="C5" s="136"/>
      <c r="D5" s="137">
        <v>20</v>
      </c>
      <c r="E5" s="117"/>
      <c r="F5" s="118"/>
      <c r="G5" s="120"/>
      <c r="H5" s="133"/>
      <c r="I5" s="120"/>
      <c r="J5" s="141"/>
      <c r="K5" s="129"/>
      <c r="L5" s="138"/>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row>
    <row r="6" spans="1:52" ht="6.6" customHeight="1" x14ac:dyDescent="0.25">
      <c r="A6" s="17"/>
      <c r="B6" s="18"/>
      <c r="C6" s="19"/>
      <c r="D6" s="42"/>
      <c r="E6" s="42"/>
      <c r="F6" s="42"/>
      <c r="G6" s="42"/>
      <c r="H6" s="42"/>
      <c r="I6" s="42"/>
      <c r="J6" s="25"/>
      <c r="K6" s="18"/>
      <c r="L6" s="37"/>
    </row>
    <row r="7" spans="1:52" ht="22.35" customHeight="1" x14ac:dyDescent="0.25">
      <c r="A7" s="17" t="s">
        <v>8</v>
      </c>
      <c r="B7" s="18"/>
      <c r="C7" s="25"/>
      <c r="D7" s="188" t="s">
        <v>9</v>
      </c>
      <c r="E7" s="189"/>
      <c r="F7" s="189"/>
      <c r="G7" s="189"/>
      <c r="H7" s="189"/>
      <c r="I7" s="189"/>
      <c r="J7" s="189"/>
      <c r="K7" s="190"/>
      <c r="L7" s="37"/>
    </row>
    <row r="8" spans="1:52" ht="6.6" customHeight="1" x14ac:dyDescent="0.25">
      <c r="A8" s="17"/>
      <c r="B8" s="18"/>
      <c r="C8" s="19"/>
      <c r="D8" s="23"/>
      <c r="E8" s="23"/>
      <c r="F8" s="23"/>
      <c r="G8" s="23"/>
      <c r="H8" s="23"/>
      <c r="I8" s="23"/>
      <c r="J8" s="25"/>
      <c r="K8" s="18"/>
      <c r="L8" s="37"/>
    </row>
    <row r="9" spans="1:52" ht="22.35" customHeight="1" x14ac:dyDescent="0.25">
      <c r="A9" s="17" t="s">
        <v>51</v>
      </c>
      <c r="B9" s="18"/>
      <c r="C9" s="26"/>
      <c r="D9" s="191" t="s">
        <v>494</v>
      </c>
      <c r="E9" s="192"/>
      <c r="F9" s="192"/>
      <c r="G9" s="192"/>
      <c r="H9" s="192"/>
      <c r="I9" s="192"/>
      <c r="J9" s="192"/>
      <c r="K9" s="193"/>
      <c r="L9" s="37"/>
    </row>
    <row r="10" spans="1:52" ht="6.6" customHeight="1" x14ac:dyDescent="0.25">
      <c r="A10" s="17"/>
      <c r="B10" s="18"/>
      <c r="C10" s="19"/>
      <c r="D10" s="147"/>
      <c r="E10" s="147"/>
      <c r="F10" s="147"/>
      <c r="G10" s="147"/>
      <c r="H10" s="147"/>
      <c r="I10" s="147"/>
      <c r="J10" s="25"/>
      <c r="K10" s="18"/>
      <c r="L10" s="37"/>
    </row>
    <row r="11" spans="1:52" ht="22.35" customHeight="1" x14ac:dyDescent="0.25">
      <c r="A11" s="17" t="s">
        <v>52</v>
      </c>
      <c r="B11" s="18"/>
      <c r="C11" s="26"/>
      <c r="D11" s="188" t="s">
        <v>80</v>
      </c>
      <c r="E11" s="189"/>
      <c r="F11" s="189"/>
      <c r="G11" s="189"/>
      <c r="H11" s="189"/>
      <c r="I11" s="189"/>
      <c r="J11" s="189"/>
      <c r="K11" s="190"/>
      <c r="L11" s="37"/>
    </row>
    <row r="12" spans="1:52" ht="6.6" customHeight="1" x14ac:dyDescent="0.25">
      <c r="A12" s="17"/>
      <c r="B12" s="18"/>
      <c r="C12" s="19"/>
      <c r="D12" s="147"/>
      <c r="E12" s="147"/>
      <c r="F12" s="147"/>
      <c r="G12" s="147"/>
      <c r="H12" s="147"/>
      <c r="I12" s="147"/>
      <c r="J12" s="25"/>
      <c r="K12" s="18"/>
      <c r="L12" s="37"/>
    </row>
    <row r="13" spans="1:52" ht="22.35" customHeight="1" x14ac:dyDescent="0.25">
      <c r="A13" s="17" t="s">
        <v>54</v>
      </c>
      <c r="B13" s="18"/>
      <c r="C13" s="26"/>
      <c r="D13" s="188" t="s">
        <v>495</v>
      </c>
      <c r="E13" s="189"/>
      <c r="F13" s="189"/>
      <c r="G13" s="189"/>
      <c r="H13" s="189"/>
      <c r="I13" s="189"/>
      <c r="J13" s="189"/>
      <c r="K13" s="190"/>
      <c r="L13" s="37"/>
    </row>
    <row r="14" spans="1:52" ht="6.6" customHeight="1" x14ac:dyDescent="0.25">
      <c r="A14" s="17"/>
      <c r="B14" s="18"/>
      <c r="C14" s="19"/>
      <c r="D14" s="147"/>
      <c r="E14" s="147"/>
      <c r="F14" s="147"/>
      <c r="G14" s="147"/>
      <c r="H14" s="147"/>
      <c r="I14" s="147"/>
      <c r="J14" s="25"/>
      <c r="K14" s="18"/>
      <c r="L14" s="37"/>
    </row>
    <row r="15" spans="1:52" ht="22.35" customHeight="1" x14ac:dyDescent="0.25">
      <c r="A15" s="17" t="s">
        <v>14</v>
      </c>
      <c r="B15" s="18"/>
      <c r="C15" s="26"/>
      <c r="D15" s="188" t="s">
        <v>496</v>
      </c>
      <c r="E15" s="189"/>
      <c r="F15" s="189"/>
      <c r="G15" s="189"/>
      <c r="H15" s="189"/>
      <c r="I15" s="189"/>
      <c r="J15" s="189"/>
      <c r="K15" s="190"/>
      <c r="L15" s="37"/>
    </row>
    <row r="16" spans="1:52" ht="4.7" customHeight="1" x14ac:dyDescent="0.25">
      <c r="A16" s="28"/>
      <c r="B16" s="29"/>
      <c r="C16" s="29"/>
      <c r="D16" s="29"/>
      <c r="E16" s="30"/>
      <c r="F16" s="31"/>
      <c r="G16" s="29"/>
      <c r="H16" s="29"/>
      <c r="I16" s="32"/>
      <c r="J16" s="30"/>
      <c r="K16" s="40"/>
      <c r="L16" s="41"/>
    </row>
    <row r="17" spans="1:13" ht="30.6" customHeight="1" x14ac:dyDescent="0.25">
      <c r="A17" s="269" t="s">
        <v>587</v>
      </c>
      <c r="B17" s="269"/>
      <c r="C17" s="269"/>
      <c r="D17" s="269"/>
      <c r="E17" s="269"/>
      <c r="F17" s="269"/>
      <c r="G17" s="269"/>
      <c r="H17" s="269"/>
      <c r="I17" s="269"/>
      <c r="J17" s="269"/>
      <c r="K17" s="269"/>
      <c r="L17" s="269"/>
    </row>
    <row r="18" spans="1:13" ht="55.5" customHeight="1" x14ac:dyDescent="0.25">
      <c r="A18" s="246" t="s">
        <v>16</v>
      </c>
      <c r="B18" s="247"/>
      <c r="C18" s="248"/>
      <c r="D18" s="319" t="s">
        <v>597</v>
      </c>
      <c r="E18" s="319"/>
      <c r="F18" s="319"/>
      <c r="G18" s="319"/>
      <c r="H18" s="319"/>
      <c r="I18" s="319"/>
      <c r="J18" s="319"/>
      <c r="K18" s="319"/>
      <c r="L18" s="319"/>
    </row>
    <row r="19" spans="1:13" ht="216.75" customHeight="1" x14ac:dyDescent="0.25">
      <c r="A19" s="246" t="s">
        <v>55</v>
      </c>
      <c r="B19" s="247"/>
      <c r="C19" s="248"/>
      <c r="D19" s="301" t="s">
        <v>594</v>
      </c>
      <c r="E19" s="302"/>
      <c r="F19" s="302"/>
      <c r="G19" s="302"/>
      <c r="H19" s="302"/>
      <c r="I19" s="302"/>
      <c r="J19" s="302"/>
      <c r="K19" s="302"/>
      <c r="L19" s="303"/>
      <c r="M19" s="124"/>
    </row>
    <row r="20" spans="1:13" ht="193.5" customHeight="1" x14ac:dyDescent="0.25">
      <c r="A20" s="246" t="s">
        <v>61</v>
      </c>
      <c r="B20" s="247"/>
      <c r="C20" s="248"/>
      <c r="D20" s="301" t="s">
        <v>596</v>
      </c>
      <c r="E20" s="302"/>
      <c r="F20" s="302"/>
      <c r="G20" s="302"/>
      <c r="H20" s="302"/>
      <c r="I20" s="302"/>
      <c r="J20" s="302"/>
      <c r="K20" s="302"/>
      <c r="L20" s="303"/>
      <c r="M20" s="124"/>
    </row>
    <row r="21" spans="1:13" ht="43.5" customHeight="1" x14ac:dyDescent="0.25">
      <c r="A21" s="246" t="s">
        <v>19</v>
      </c>
      <c r="B21" s="247"/>
      <c r="C21" s="248"/>
      <c r="D21" s="301" t="s">
        <v>595</v>
      </c>
      <c r="E21" s="302"/>
      <c r="F21" s="302"/>
      <c r="G21" s="302"/>
      <c r="H21" s="302"/>
      <c r="I21" s="302"/>
      <c r="J21" s="302"/>
      <c r="K21" s="302"/>
      <c r="L21" s="303"/>
    </row>
    <row r="22" spans="1:13" ht="376.5" customHeight="1" x14ac:dyDescent="0.25">
      <c r="A22" s="246" t="s">
        <v>56</v>
      </c>
      <c r="B22" s="247"/>
      <c r="C22" s="248"/>
      <c r="D22" s="301" t="s">
        <v>705</v>
      </c>
      <c r="E22" s="302"/>
      <c r="F22" s="302"/>
      <c r="G22" s="302"/>
      <c r="H22" s="302"/>
      <c r="I22" s="302"/>
      <c r="J22" s="302"/>
      <c r="K22" s="302"/>
      <c r="L22" s="303"/>
    </row>
    <row r="23" spans="1:13" ht="49.5" customHeight="1" x14ac:dyDescent="0.25">
      <c r="A23" s="246" t="s">
        <v>17</v>
      </c>
      <c r="B23" s="247"/>
      <c r="C23" s="248"/>
      <c r="D23" s="301" t="s">
        <v>598</v>
      </c>
      <c r="E23" s="302"/>
      <c r="F23" s="302"/>
      <c r="G23" s="302"/>
      <c r="H23" s="302"/>
      <c r="I23" s="302"/>
      <c r="J23" s="302"/>
      <c r="K23" s="302"/>
      <c r="L23" s="303"/>
    </row>
    <row r="24" spans="1:13" ht="171" customHeight="1" x14ac:dyDescent="0.25">
      <c r="A24" s="246" t="s">
        <v>58</v>
      </c>
      <c r="B24" s="247"/>
      <c r="C24" s="248"/>
      <c r="D24" s="301" t="s">
        <v>599</v>
      </c>
      <c r="E24" s="302"/>
      <c r="F24" s="302"/>
      <c r="G24" s="302"/>
      <c r="H24" s="302"/>
      <c r="I24" s="302"/>
      <c r="J24" s="302"/>
      <c r="K24" s="302"/>
      <c r="L24" s="303"/>
    </row>
    <row r="25" spans="1:13" ht="16.7" customHeight="1" x14ac:dyDescent="0.25">
      <c r="A25" s="252" t="s">
        <v>22</v>
      </c>
      <c r="B25" s="253"/>
      <c r="C25" s="254"/>
      <c r="D25" s="314" t="s">
        <v>590</v>
      </c>
      <c r="E25" s="314"/>
      <c r="F25" s="259" t="s">
        <v>67</v>
      </c>
      <c r="G25" s="260"/>
      <c r="H25" s="260"/>
      <c r="I25" s="261"/>
      <c r="J25" s="258" t="s">
        <v>228</v>
      </c>
      <c r="K25" s="258"/>
      <c r="L25" s="258"/>
    </row>
    <row r="26" spans="1:13" ht="409.5" customHeight="1" x14ac:dyDescent="0.25">
      <c r="A26" s="255"/>
      <c r="B26" s="256"/>
      <c r="C26" s="257"/>
      <c r="D26" s="301" t="s">
        <v>709</v>
      </c>
      <c r="E26" s="303"/>
      <c r="F26" s="316" t="s">
        <v>610</v>
      </c>
      <c r="G26" s="317"/>
      <c r="H26" s="317"/>
      <c r="I26" s="318"/>
      <c r="J26" s="316" t="s">
        <v>611</v>
      </c>
      <c r="K26" s="317"/>
      <c r="L26" s="318"/>
    </row>
    <row r="27" spans="1:13" ht="84" customHeight="1" x14ac:dyDescent="0.25">
      <c r="A27" s="246" t="s">
        <v>26</v>
      </c>
      <c r="B27" s="247"/>
      <c r="C27" s="248"/>
      <c r="D27" s="311" t="s">
        <v>604</v>
      </c>
      <c r="E27" s="312"/>
      <c r="F27" s="312"/>
      <c r="G27" s="312"/>
      <c r="H27" s="312"/>
      <c r="I27" s="312"/>
      <c r="J27" s="312"/>
      <c r="K27" s="312"/>
      <c r="L27" s="313"/>
    </row>
    <row r="28" spans="1:13" ht="23.1" customHeight="1" x14ac:dyDescent="0.25">
      <c r="A28" s="252" t="s">
        <v>27</v>
      </c>
      <c r="B28" s="253"/>
      <c r="C28" s="254"/>
      <c r="D28" s="314" t="s">
        <v>44</v>
      </c>
      <c r="E28" s="314"/>
      <c r="F28" s="308" t="s">
        <v>42</v>
      </c>
      <c r="G28" s="309"/>
      <c r="H28" s="309"/>
      <c r="I28" s="310"/>
      <c r="J28" s="308" t="s">
        <v>43</v>
      </c>
      <c r="K28" s="309"/>
      <c r="L28" s="310"/>
    </row>
    <row r="29" spans="1:13" ht="195.75" customHeight="1" x14ac:dyDescent="0.25">
      <c r="A29" s="255"/>
      <c r="B29" s="256"/>
      <c r="C29" s="257"/>
      <c r="D29" s="315" t="s">
        <v>608</v>
      </c>
      <c r="E29" s="315"/>
      <c r="F29" s="315" t="s">
        <v>609</v>
      </c>
      <c r="G29" s="315"/>
      <c r="H29" s="315"/>
      <c r="I29" s="315"/>
      <c r="J29" s="315" t="s">
        <v>603</v>
      </c>
      <c r="K29" s="315"/>
      <c r="L29" s="315"/>
    </row>
    <row r="30" spans="1:13" ht="132" customHeight="1" x14ac:dyDescent="0.25">
      <c r="A30" s="252" t="s">
        <v>28</v>
      </c>
      <c r="B30" s="253"/>
      <c r="C30" s="254"/>
      <c r="D30" s="305" t="s">
        <v>605</v>
      </c>
      <c r="E30" s="306"/>
      <c r="F30" s="306"/>
      <c r="G30" s="306"/>
      <c r="H30" s="306"/>
      <c r="I30" s="306"/>
      <c r="J30" s="306"/>
      <c r="K30" s="306"/>
      <c r="L30" s="307"/>
    </row>
    <row r="31" spans="1:13" ht="96" customHeight="1" x14ac:dyDescent="0.25">
      <c r="A31" s="246" t="s">
        <v>29</v>
      </c>
      <c r="B31" s="247"/>
      <c r="C31" s="248"/>
      <c r="D31" s="301" t="s">
        <v>607</v>
      </c>
      <c r="E31" s="302"/>
      <c r="F31" s="302"/>
      <c r="G31" s="302"/>
      <c r="H31" s="302"/>
      <c r="I31" s="302"/>
      <c r="J31" s="302"/>
      <c r="K31" s="302"/>
      <c r="L31" s="303"/>
    </row>
    <row r="32" spans="1:13" ht="30" customHeight="1" x14ac:dyDescent="0.25">
      <c r="A32" s="252" t="s">
        <v>30</v>
      </c>
      <c r="B32" s="253"/>
      <c r="C32" s="254"/>
      <c r="D32" s="308" t="s">
        <v>31</v>
      </c>
      <c r="E32" s="309"/>
      <c r="F32" s="309"/>
      <c r="G32" s="310"/>
      <c r="H32" s="308" t="s">
        <v>32</v>
      </c>
      <c r="I32" s="309"/>
      <c r="J32" s="309"/>
      <c r="K32" s="309"/>
      <c r="L32" s="309"/>
    </row>
    <row r="33" spans="1:13" ht="178.5" customHeight="1" x14ac:dyDescent="0.25">
      <c r="A33" s="255"/>
      <c r="B33" s="256"/>
      <c r="C33" s="257"/>
      <c r="D33" s="301" t="s">
        <v>600</v>
      </c>
      <c r="E33" s="302"/>
      <c r="F33" s="302"/>
      <c r="G33" s="303"/>
      <c r="H33" s="301" t="s">
        <v>601</v>
      </c>
      <c r="I33" s="302"/>
      <c r="J33" s="302"/>
      <c r="K33" s="302"/>
      <c r="L33" s="303"/>
    </row>
    <row r="34" spans="1:13" ht="51.6" customHeight="1" x14ac:dyDescent="0.25">
      <c r="A34" s="246" t="s">
        <v>33</v>
      </c>
      <c r="B34" s="247"/>
      <c r="C34" s="248"/>
      <c r="D34" s="301" t="s">
        <v>606</v>
      </c>
      <c r="E34" s="302"/>
      <c r="F34" s="302"/>
      <c r="G34" s="302"/>
      <c r="H34" s="302"/>
      <c r="I34" s="302"/>
      <c r="J34" s="302"/>
      <c r="K34" s="302"/>
      <c r="L34" s="303"/>
    </row>
    <row r="35" spans="1:13" ht="51.6" customHeight="1" x14ac:dyDescent="0.25">
      <c r="A35" s="246" t="s">
        <v>34</v>
      </c>
      <c r="B35" s="247"/>
      <c r="C35" s="248"/>
      <c r="D35" s="304" t="s">
        <v>592</v>
      </c>
      <c r="E35" s="304"/>
      <c r="F35" s="304"/>
      <c r="G35" s="304"/>
      <c r="H35" s="304"/>
      <c r="I35" s="304"/>
      <c r="J35" s="304"/>
      <c r="K35" s="304"/>
      <c r="L35" s="304"/>
      <c r="M35" s="148"/>
    </row>
    <row r="36" spans="1:13" ht="100.5" customHeight="1" x14ac:dyDescent="0.25">
      <c r="A36" s="246" t="s">
        <v>35</v>
      </c>
      <c r="B36" s="247"/>
      <c r="C36" s="248"/>
      <c r="D36" s="301" t="s">
        <v>593</v>
      </c>
      <c r="E36" s="302"/>
      <c r="F36" s="302"/>
      <c r="G36" s="302"/>
      <c r="H36" s="302"/>
      <c r="I36" s="302"/>
      <c r="J36" s="302"/>
      <c r="K36" s="302"/>
      <c r="L36" s="303"/>
    </row>
    <row r="37" spans="1:13" ht="177.75" customHeight="1" x14ac:dyDescent="0.25">
      <c r="A37" s="246" t="s">
        <v>36</v>
      </c>
      <c r="B37" s="247"/>
      <c r="C37" s="248"/>
      <c r="D37" s="301" t="s">
        <v>602</v>
      </c>
      <c r="E37" s="302"/>
      <c r="F37" s="302"/>
      <c r="G37" s="302"/>
      <c r="H37" s="302"/>
      <c r="I37" s="302"/>
      <c r="J37" s="302"/>
      <c r="K37" s="302"/>
      <c r="L37" s="303"/>
    </row>
    <row r="38" spans="1:13" s="14" customFormat="1" x14ac:dyDescent="0.25"/>
    <row r="39" spans="1:13" s="14" customFormat="1" ht="20.100000000000001" customHeight="1" x14ac:dyDescent="0.25"/>
    <row r="40" spans="1:13" s="14" customFormat="1" x14ac:dyDescent="0.25"/>
    <row r="41" spans="1:13" s="14" customFormat="1" x14ac:dyDescent="0.25"/>
    <row r="42" spans="1:13" s="14" customFormat="1" x14ac:dyDescent="0.25"/>
    <row r="43" spans="1:13" s="14" customFormat="1" x14ac:dyDescent="0.25"/>
    <row r="44" spans="1:13" s="14" customFormat="1" x14ac:dyDescent="0.25"/>
    <row r="45" spans="1:13" s="14" customFormat="1" x14ac:dyDescent="0.25"/>
    <row r="46" spans="1:13" s="14" customFormat="1" x14ac:dyDescent="0.25"/>
    <row r="47" spans="1:13" s="14" customFormat="1" ht="20.100000000000001" customHeight="1" x14ac:dyDescent="0.25"/>
    <row r="48" spans="1:13" s="14" customFormat="1" x14ac:dyDescent="0.25"/>
    <row r="49" s="14" customFormat="1" x14ac:dyDescent="0.25"/>
    <row r="50" s="14" customFormat="1" ht="53.1" customHeight="1" x14ac:dyDescent="0.25"/>
    <row r="51" s="14" customFormat="1" x14ac:dyDescent="0.25"/>
    <row r="52" s="14" customFormat="1" x14ac:dyDescent="0.25"/>
    <row r="53" s="14" customFormat="1" x14ac:dyDescent="0.25"/>
    <row r="54" s="14" customFormat="1" x14ac:dyDescent="0.25"/>
    <row r="55" s="14" customFormat="1" x14ac:dyDescent="0.25"/>
    <row r="56" s="14" customFormat="1" x14ac:dyDescent="0.25"/>
    <row r="57" s="14" customFormat="1" x14ac:dyDescent="0.25"/>
    <row r="58" s="14" customFormat="1" x14ac:dyDescent="0.25"/>
    <row r="59" s="14" customFormat="1" x14ac:dyDescent="0.25"/>
    <row r="60" s="14" customFormat="1" x14ac:dyDescent="0.25"/>
    <row r="61" s="14" customFormat="1" x14ac:dyDescent="0.25"/>
    <row r="62" s="14" customFormat="1" x14ac:dyDescent="0.25"/>
    <row r="63" s="14" customFormat="1" x14ac:dyDescent="0.25"/>
    <row r="64" s="14" customFormat="1" x14ac:dyDescent="0.25"/>
    <row r="65" s="14" customFormat="1" x14ac:dyDescent="0.25"/>
    <row r="66" s="14" customFormat="1" x14ac:dyDescent="0.25"/>
    <row r="67" s="14" customFormat="1" x14ac:dyDescent="0.25"/>
    <row r="68" s="14" customFormat="1" x14ac:dyDescent="0.25"/>
    <row r="69" s="14" customFormat="1" x14ac:dyDescent="0.25"/>
    <row r="70" s="14" customFormat="1" x14ac:dyDescent="0.25"/>
    <row r="71" s="14" customFormat="1" x14ac:dyDescent="0.25"/>
    <row r="72" s="14" customFormat="1" x14ac:dyDescent="0.25"/>
    <row r="73" s="14" customFormat="1" x14ac:dyDescent="0.25"/>
    <row r="74" s="14" customFormat="1" x14ac:dyDescent="0.25"/>
    <row r="75" s="14" customFormat="1" x14ac:dyDescent="0.25"/>
    <row r="76" s="14" customFormat="1" x14ac:dyDescent="0.25"/>
    <row r="77" s="14" customFormat="1" x14ac:dyDescent="0.25"/>
    <row r="78" s="14" customFormat="1" x14ac:dyDescent="0.25"/>
    <row r="79" s="14" customFormat="1" x14ac:dyDescent="0.25"/>
    <row r="80" s="14" customFormat="1" x14ac:dyDescent="0.25"/>
    <row r="81" s="14" customFormat="1" x14ac:dyDescent="0.25"/>
    <row r="82" s="14" customFormat="1" x14ac:dyDescent="0.25"/>
    <row r="83" s="14" customFormat="1" x14ac:dyDescent="0.25"/>
    <row r="84" s="14" customFormat="1" x14ac:dyDescent="0.25"/>
    <row r="85" s="14" customFormat="1" x14ac:dyDescent="0.25"/>
    <row r="86" s="14" customFormat="1" x14ac:dyDescent="0.25"/>
    <row r="87" s="14" customFormat="1" x14ac:dyDescent="0.25"/>
    <row r="88" s="14" customFormat="1" x14ac:dyDescent="0.25"/>
    <row r="89" s="14" customFormat="1" x14ac:dyDescent="0.25"/>
    <row r="90" s="14" customFormat="1" x14ac:dyDescent="0.25"/>
    <row r="91" s="14" customFormat="1" x14ac:dyDescent="0.25"/>
    <row r="92" s="14" customFormat="1" x14ac:dyDescent="0.25"/>
    <row r="93" s="14" customFormat="1" x14ac:dyDescent="0.25"/>
    <row r="94" s="14" customFormat="1" x14ac:dyDescent="0.25"/>
    <row r="95" s="14" customFormat="1" x14ac:dyDescent="0.25"/>
    <row r="96" s="14" customFormat="1" x14ac:dyDescent="0.25"/>
    <row r="97" s="14" customFormat="1" x14ac:dyDescent="0.25"/>
    <row r="98" s="14" customFormat="1" x14ac:dyDescent="0.25"/>
    <row r="99" s="14" customFormat="1" x14ac:dyDescent="0.25"/>
    <row r="100" s="14" customFormat="1" x14ac:dyDescent="0.25"/>
    <row r="101" s="14" customFormat="1" x14ac:dyDescent="0.25"/>
    <row r="102" s="14" customFormat="1" x14ac:dyDescent="0.25"/>
    <row r="103" s="14" customFormat="1" x14ac:dyDescent="0.25"/>
    <row r="104" s="14" customFormat="1" x14ac:dyDescent="0.25"/>
    <row r="105" s="14" customFormat="1" x14ac:dyDescent="0.25"/>
    <row r="106" s="14" customFormat="1" x14ac:dyDescent="0.25"/>
    <row r="107" s="14" customFormat="1" x14ac:dyDescent="0.25"/>
    <row r="108" s="14" customFormat="1" x14ac:dyDescent="0.25"/>
    <row r="109" s="14" customFormat="1" x14ac:dyDescent="0.25"/>
    <row r="110" s="14" customFormat="1" x14ac:dyDescent="0.25"/>
    <row r="111" s="14" customFormat="1" x14ac:dyDescent="0.25"/>
    <row r="112" s="14" customFormat="1" x14ac:dyDescent="0.25"/>
    <row r="113" s="14" customFormat="1" x14ac:dyDescent="0.25"/>
    <row r="114" s="14" customFormat="1" x14ac:dyDescent="0.25"/>
    <row r="115" s="14" customFormat="1" x14ac:dyDescent="0.25"/>
    <row r="116" s="14" customFormat="1" x14ac:dyDescent="0.25"/>
    <row r="117" s="14" customFormat="1" x14ac:dyDescent="0.25"/>
    <row r="118" s="14" customFormat="1" x14ac:dyDescent="0.25"/>
    <row r="119" s="14" customFormat="1" x14ac:dyDescent="0.25"/>
    <row r="120" s="14" customFormat="1" x14ac:dyDescent="0.25"/>
    <row r="121" s="14" customFormat="1" x14ac:dyDescent="0.25"/>
    <row r="122" s="14" customFormat="1" x14ac:dyDescent="0.25"/>
    <row r="123" s="14" customFormat="1" x14ac:dyDescent="0.25"/>
    <row r="124" s="14" customFormat="1" x14ac:dyDescent="0.25"/>
    <row r="125" s="14" customFormat="1" x14ac:dyDescent="0.25"/>
    <row r="126" s="14" customFormat="1" x14ac:dyDescent="0.25"/>
    <row r="127" s="14" customFormat="1" x14ac:dyDescent="0.25"/>
    <row r="128" s="14" customFormat="1" x14ac:dyDescent="0.25"/>
    <row r="129" s="14" customFormat="1" x14ac:dyDescent="0.25"/>
    <row r="130" s="14" customFormat="1" x14ac:dyDescent="0.25"/>
    <row r="131" s="14" customFormat="1" x14ac:dyDescent="0.25"/>
    <row r="132" s="14" customFormat="1" x14ac:dyDescent="0.25"/>
    <row r="133" s="14" customFormat="1" x14ac:dyDescent="0.25"/>
    <row r="134" s="14" customFormat="1" x14ac:dyDescent="0.25"/>
    <row r="135" s="14" customFormat="1" x14ac:dyDescent="0.25"/>
    <row r="136" s="14" customFormat="1" x14ac:dyDescent="0.25"/>
    <row r="137" s="14" customFormat="1" x14ac:dyDescent="0.25"/>
    <row r="138" s="14" customFormat="1" x14ac:dyDescent="0.25"/>
    <row r="139" s="14" customFormat="1" x14ac:dyDescent="0.25"/>
    <row r="140" s="14" customFormat="1" x14ac:dyDescent="0.25"/>
    <row r="141" s="14" customFormat="1" x14ac:dyDescent="0.25"/>
    <row r="142" s="14" customFormat="1" x14ac:dyDescent="0.25"/>
    <row r="143" s="14" customFormat="1" x14ac:dyDescent="0.25"/>
    <row r="144" s="14" customFormat="1" x14ac:dyDescent="0.25"/>
    <row r="145" s="14" customFormat="1" x14ac:dyDescent="0.25"/>
    <row r="146" s="14" customFormat="1" x14ac:dyDescent="0.25"/>
    <row r="147" s="14" customFormat="1" x14ac:dyDescent="0.25"/>
    <row r="148" s="14" customFormat="1" x14ac:dyDescent="0.25"/>
    <row r="149" s="14" customFormat="1" x14ac:dyDescent="0.25"/>
    <row r="150" s="14" customFormat="1" x14ac:dyDescent="0.25"/>
    <row r="151" s="14" customFormat="1" x14ac:dyDescent="0.25"/>
    <row r="152" s="14" customFormat="1" x14ac:dyDescent="0.25"/>
    <row r="153" s="14" customFormat="1" x14ac:dyDescent="0.25"/>
    <row r="154" s="14" customFormat="1" x14ac:dyDescent="0.25"/>
    <row r="155" s="14" customFormat="1" x14ac:dyDescent="0.25"/>
    <row r="156" s="14" customFormat="1" x14ac:dyDescent="0.25"/>
    <row r="157" s="14" customFormat="1" x14ac:dyDescent="0.25"/>
    <row r="158" s="14" customFormat="1" x14ac:dyDescent="0.25"/>
    <row r="159" s="14" customFormat="1" x14ac:dyDescent="0.25"/>
    <row r="160" s="14" customFormat="1" x14ac:dyDescent="0.25"/>
    <row r="161" s="14" customFormat="1" x14ac:dyDescent="0.25"/>
    <row r="162" s="14" customFormat="1" x14ac:dyDescent="0.25"/>
    <row r="163" s="14" customFormat="1" x14ac:dyDescent="0.25"/>
    <row r="164" s="14" customFormat="1" x14ac:dyDescent="0.25"/>
    <row r="165" s="14" customFormat="1" x14ac:dyDescent="0.25"/>
    <row r="166" s="14" customFormat="1" x14ac:dyDescent="0.25"/>
    <row r="167" s="14" customFormat="1" x14ac:dyDescent="0.25"/>
    <row r="168" s="14" customFormat="1" x14ac:dyDescent="0.25"/>
    <row r="169" s="14" customFormat="1" x14ac:dyDescent="0.25"/>
    <row r="170" s="14" customFormat="1" x14ac:dyDescent="0.25"/>
    <row r="171" s="14" customFormat="1" x14ac:dyDescent="0.25"/>
    <row r="172" s="14" customFormat="1" x14ac:dyDescent="0.25"/>
  </sheetData>
  <mergeCells count="57">
    <mergeCell ref="D9:K9"/>
    <mergeCell ref="A1:L1"/>
    <mergeCell ref="A2:J2"/>
    <mergeCell ref="A3:J3"/>
    <mergeCell ref="A4:H4"/>
    <mergeCell ref="D7:K7"/>
    <mergeCell ref="D11:K11"/>
    <mergeCell ref="D13:K13"/>
    <mergeCell ref="D15:K15"/>
    <mergeCell ref="A17:L17"/>
    <mergeCell ref="A18:C18"/>
    <mergeCell ref="D18:L18"/>
    <mergeCell ref="A19:C19"/>
    <mergeCell ref="D19:L19"/>
    <mergeCell ref="A20:C20"/>
    <mergeCell ref="D20:L20"/>
    <mergeCell ref="A21:C21"/>
    <mergeCell ref="D21:L21"/>
    <mergeCell ref="A22:C22"/>
    <mergeCell ref="D22:L22"/>
    <mergeCell ref="A23:C23"/>
    <mergeCell ref="D23:L23"/>
    <mergeCell ref="A24:C24"/>
    <mergeCell ref="D24:L24"/>
    <mergeCell ref="A25:C26"/>
    <mergeCell ref="D25:E25"/>
    <mergeCell ref="F25:I25"/>
    <mergeCell ref="J25:L25"/>
    <mergeCell ref="D26:E26"/>
    <mergeCell ref="F26:I26"/>
    <mergeCell ref="J26:L26"/>
    <mergeCell ref="A27:C27"/>
    <mergeCell ref="D27:L27"/>
    <mergeCell ref="A28:C29"/>
    <mergeCell ref="D28:E28"/>
    <mergeCell ref="F28:I28"/>
    <mergeCell ref="J28:L28"/>
    <mergeCell ref="D29:E29"/>
    <mergeCell ref="F29:I29"/>
    <mergeCell ref="J29:L29"/>
    <mergeCell ref="A30:C30"/>
    <mergeCell ref="D30:L30"/>
    <mergeCell ref="A31:C31"/>
    <mergeCell ref="D31:L31"/>
    <mergeCell ref="A32:C33"/>
    <mergeCell ref="D32:G32"/>
    <mergeCell ref="H32:L32"/>
    <mergeCell ref="D33:G33"/>
    <mergeCell ref="H33:L33"/>
    <mergeCell ref="A37:C37"/>
    <mergeCell ref="D37:L37"/>
    <mergeCell ref="A34:C34"/>
    <mergeCell ref="D34:L34"/>
    <mergeCell ref="A35:C35"/>
    <mergeCell ref="D35:L35"/>
    <mergeCell ref="A36:C36"/>
    <mergeCell ref="D36:L36"/>
  </mergeCells>
  <pageMargins left="0.7" right="0.7" top="0.75" bottom="0.75" header="0.3" footer="0.3"/>
  <pageSetup orientation="portrait" horizontalDpi="4294967292" verticalDpi="0" r:id="rId1"/>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35"/>
  <sheetViews>
    <sheetView tabSelected="1" topLeftCell="A117" workbookViewId="0">
      <selection activeCell="C134" sqref="C134"/>
    </sheetView>
  </sheetViews>
  <sheetFormatPr baseColWidth="10" defaultColWidth="11.5703125" defaultRowHeight="15.75" x14ac:dyDescent="0.25"/>
  <cols>
    <col min="1" max="1" width="63" style="11" customWidth="1"/>
    <col min="2" max="2" width="15.140625" style="11" bestFit="1" customWidth="1"/>
    <col min="3" max="3" width="11.5703125" style="11"/>
    <col min="4" max="4" width="23.85546875" style="11" customWidth="1"/>
    <col min="5" max="5" width="20.85546875" style="11" customWidth="1"/>
    <col min="6" max="6" width="25.85546875" style="11" customWidth="1"/>
    <col min="7" max="7" width="22.140625" style="11" customWidth="1"/>
    <col min="8" max="8" width="19.5703125" style="11" customWidth="1"/>
    <col min="9" max="9" width="17.85546875" style="11" customWidth="1"/>
    <col min="10" max="10" width="24" style="11" customWidth="1"/>
    <col min="11" max="11" width="15" style="11" customWidth="1"/>
    <col min="12" max="12" width="17.42578125" style="11" customWidth="1"/>
    <col min="13" max="14" width="20.85546875" style="11" customWidth="1"/>
    <col min="15" max="15" width="19.5703125" style="11" customWidth="1"/>
    <col min="16" max="16384" width="11.5703125" style="11"/>
  </cols>
  <sheetData>
    <row r="1" spans="1:10" x14ac:dyDescent="0.25">
      <c r="A1" s="51" t="s">
        <v>83</v>
      </c>
      <c r="B1" s="52"/>
      <c r="C1" s="52"/>
      <c r="D1" s="52"/>
    </row>
    <row r="2" spans="1:10" ht="58.5" customHeight="1" x14ac:dyDescent="0.25">
      <c r="A2" s="53" t="s">
        <v>84</v>
      </c>
      <c r="B2" s="53" t="s">
        <v>85</v>
      </c>
      <c r="C2" s="53" t="s">
        <v>86</v>
      </c>
      <c r="E2" s="54" t="s">
        <v>87</v>
      </c>
      <c r="F2" s="54" t="s">
        <v>88</v>
      </c>
      <c r="G2" s="54" t="s">
        <v>89</v>
      </c>
      <c r="H2" s="54" t="s">
        <v>90</v>
      </c>
      <c r="I2" s="54" t="s">
        <v>91</v>
      </c>
      <c r="J2" s="54" t="s">
        <v>92</v>
      </c>
    </row>
    <row r="3" spans="1:10" x14ac:dyDescent="0.25">
      <c r="A3" s="55" t="s">
        <v>93</v>
      </c>
      <c r="B3" s="56">
        <v>108483.265</v>
      </c>
      <c r="C3" s="55" t="s">
        <v>94</v>
      </c>
      <c r="E3" s="57">
        <v>2013</v>
      </c>
      <c r="F3" s="58">
        <f>B3</f>
        <v>108483.265</v>
      </c>
      <c r="G3" s="59">
        <f>B13+B13*($B$12*3)</f>
        <v>135.6692800714348</v>
      </c>
      <c r="H3" s="60">
        <f>F3*$B$4*$B$14</f>
        <v>9529.1699976</v>
      </c>
      <c r="I3" s="59">
        <f>F3*$B$5*$B$15</f>
        <v>3827.2895891999997</v>
      </c>
      <c r="J3" s="59">
        <f>((H3+I3)*G3)/F3</f>
        <v>16.703601762395053</v>
      </c>
    </row>
    <row r="4" spans="1:10" x14ac:dyDescent="0.25">
      <c r="A4" s="55" t="s">
        <v>95</v>
      </c>
      <c r="B4" s="61">
        <v>0.48799999999999999</v>
      </c>
      <c r="C4" s="55"/>
      <c r="E4" s="57">
        <v>2014</v>
      </c>
      <c r="F4" s="58">
        <f t="shared" ref="F4:F20" si="0">F3+F3*$B$11</f>
        <v>110652.93029999999</v>
      </c>
      <c r="G4" s="59">
        <f>G3+G3*$B$12</f>
        <v>138.58616959297063</v>
      </c>
      <c r="H4" s="60">
        <f t="shared" ref="H4:H20" si="1">F4*$B$4*$B$14</f>
        <v>9719.7533975519982</v>
      </c>
      <c r="I4" s="59">
        <f t="shared" ref="I4:I20" si="2">F4*$B$5*$B$15</f>
        <v>3903.8353809839996</v>
      </c>
      <c r="J4" s="59">
        <f t="shared" ref="J4:J20" si="3">((H4+I4)*G4)/F4</f>
        <v>17.06272920028654</v>
      </c>
    </row>
    <row r="5" spans="1:10" x14ac:dyDescent="0.25">
      <c r="A5" s="55" t="s">
        <v>96</v>
      </c>
      <c r="B5" s="62">
        <v>0.19600000000000001</v>
      </c>
      <c r="C5" s="55"/>
      <c r="E5" s="57">
        <v>2015</v>
      </c>
      <c r="F5" s="58">
        <f t="shared" si="0"/>
        <v>112865.988906</v>
      </c>
      <c r="G5" s="59">
        <f t="shared" ref="G5:G20" si="4">G4+G4*$B$12</f>
        <v>141.56577223921951</v>
      </c>
      <c r="H5" s="60">
        <f t="shared" si="1"/>
        <v>9914.1484655030399</v>
      </c>
      <c r="I5" s="59">
        <f t="shared" si="2"/>
        <v>3981.9120886036799</v>
      </c>
      <c r="J5" s="59">
        <f t="shared" si="3"/>
        <v>17.429577878092704</v>
      </c>
    </row>
    <row r="6" spans="1:10" x14ac:dyDescent="0.25">
      <c r="A6" s="55" t="s">
        <v>97</v>
      </c>
      <c r="B6" s="62">
        <v>7.1999999999999995E-2</v>
      </c>
      <c r="C6" s="55"/>
      <c r="E6" s="63">
        <v>2016</v>
      </c>
      <c r="F6" s="58">
        <f t="shared" si="0"/>
        <v>115123.30868412</v>
      </c>
      <c r="G6" s="59">
        <f t="shared" si="4"/>
        <v>144.60943634236273</v>
      </c>
      <c r="H6" s="60">
        <f t="shared" si="1"/>
        <v>10112.431434813099</v>
      </c>
      <c r="I6" s="59">
        <f t="shared" si="2"/>
        <v>4061.5503303757532</v>
      </c>
      <c r="J6" s="64">
        <f t="shared" si="3"/>
        <v>17.804313802471697</v>
      </c>
    </row>
    <row r="7" spans="1:10" x14ac:dyDescent="0.25">
      <c r="A7" s="55" t="s">
        <v>98</v>
      </c>
      <c r="B7" s="62">
        <v>0.157</v>
      </c>
      <c r="C7" s="55"/>
      <c r="E7" s="65">
        <v>2017</v>
      </c>
      <c r="F7" s="58">
        <f t="shared" si="0"/>
        <v>117425.7748578024</v>
      </c>
      <c r="G7" s="59">
        <f t="shared" si="4"/>
        <v>147.71853922372352</v>
      </c>
      <c r="H7" s="60">
        <f t="shared" si="1"/>
        <v>10314.680063509362</v>
      </c>
      <c r="I7" s="59">
        <f t="shared" si="2"/>
        <v>4142.7813369832693</v>
      </c>
      <c r="J7" s="66">
        <f t="shared" si="3"/>
        <v>18.18710654922484</v>
      </c>
    </row>
    <row r="8" spans="1:10" x14ac:dyDescent="0.25">
      <c r="A8" s="55" t="s">
        <v>99</v>
      </c>
      <c r="B8" s="62">
        <v>8.6999999999999994E-2</v>
      </c>
      <c r="C8" s="55"/>
      <c r="E8" s="65">
        <v>2018</v>
      </c>
      <c r="F8" s="58">
        <f t="shared" si="0"/>
        <v>119774.29035495846</v>
      </c>
      <c r="G8" s="59">
        <f t="shared" si="4"/>
        <v>150.89448781703359</v>
      </c>
      <c r="H8" s="60">
        <f t="shared" si="1"/>
        <v>10520.973664779551</v>
      </c>
      <c r="I8" s="59">
        <f t="shared" si="2"/>
        <v>4225.6369637229345</v>
      </c>
      <c r="J8" s="66">
        <f t="shared" si="3"/>
        <v>18.578129340033176</v>
      </c>
    </row>
    <row r="9" spans="1:10" x14ac:dyDescent="0.25">
      <c r="A9" s="55" t="s">
        <v>100</v>
      </c>
      <c r="B9" s="60">
        <f>B3*B4</f>
        <v>52939.833319999998</v>
      </c>
      <c r="C9" s="55" t="s">
        <v>94</v>
      </c>
      <c r="E9" s="65">
        <v>2019</v>
      </c>
      <c r="F9" s="58">
        <f t="shared" si="0"/>
        <v>122169.77616205763</v>
      </c>
      <c r="G9" s="59">
        <f t="shared" si="4"/>
        <v>154.13871930509981</v>
      </c>
      <c r="H9" s="60">
        <f t="shared" si="1"/>
        <v>10731.393138075142</v>
      </c>
      <c r="I9" s="59">
        <f t="shared" si="2"/>
        <v>4310.1497029973934</v>
      </c>
      <c r="J9" s="66">
        <f>((H9+I9)*G9)/F9</f>
        <v>18.977559120843889</v>
      </c>
    </row>
    <row r="10" spans="1:10" x14ac:dyDescent="0.25">
      <c r="A10" s="55" t="s">
        <v>101</v>
      </c>
      <c r="B10" s="59">
        <f>B3*B5</f>
        <v>21262.719939999999</v>
      </c>
      <c r="C10" s="55" t="s">
        <v>94</v>
      </c>
      <c r="E10" s="65">
        <v>2020</v>
      </c>
      <c r="F10" s="58">
        <f t="shared" si="0"/>
        <v>124613.17168529879</v>
      </c>
      <c r="G10" s="59">
        <f t="shared" si="4"/>
        <v>157.45270177015945</v>
      </c>
      <c r="H10" s="60">
        <f t="shared" si="1"/>
        <v>10946.021000836645</v>
      </c>
      <c r="I10" s="59">
        <f t="shared" si="2"/>
        <v>4396.3526970573412</v>
      </c>
      <c r="J10" s="66">
        <f t="shared" si="3"/>
        <v>19.385576641942027</v>
      </c>
    </row>
    <row r="11" spans="1:10" x14ac:dyDescent="0.25">
      <c r="A11" s="55" t="s">
        <v>102</v>
      </c>
      <c r="B11" s="67">
        <v>0.02</v>
      </c>
      <c r="C11" s="55"/>
      <c r="E11" s="65">
        <v>2021</v>
      </c>
      <c r="F11" s="58">
        <f t="shared" si="0"/>
        <v>127105.43511900476</v>
      </c>
      <c r="G11" s="59">
        <f t="shared" si="4"/>
        <v>160.83793485821789</v>
      </c>
      <c r="H11" s="60">
        <f t="shared" si="1"/>
        <v>11164.941420853376</v>
      </c>
      <c r="I11" s="59">
        <f t="shared" si="2"/>
        <v>4484.2797509984885</v>
      </c>
      <c r="J11" s="66">
        <f t="shared" si="3"/>
        <v>19.802366539743787</v>
      </c>
    </row>
    <row r="12" spans="1:10" x14ac:dyDescent="0.25">
      <c r="A12" s="55" t="s">
        <v>103</v>
      </c>
      <c r="B12" s="68">
        <v>2.1499999999999998E-2</v>
      </c>
      <c r="C12" s="55"/>
      <c r="E12" s="65">
        <v>2022</v>
      </c>
      <c r="F12" s="58">
        <f t="shared" si="0"/>
        <v>129647.54382138485</v>
      </c>
      <c r="G12" s="59">
        <f t="shared" si="4"/>
        <v>164.29595045766956</v>
      </c>
      <c r="H12" s="60">
        <f t="shared" si="1"/>
        <v>11388.240249270444</v>
      </c>
      <c r="I12" s="59">
        <f t="shared" si="2"/>
        <v>4573.9653460184581</v>
      </c>
      <c r="J12" s="66">
        <f t="shared" si="3"/>
        <v>20.228117420348276</v>
      </c>
    </row>
    <row r="13" spans="1:10" x14ac:dyDescent="0.25">
      <c r="A13" s="55" t="s">
        <v>104</v>
      </c>
      <c r="B13" s="69">
        <v>127.44883050393123</v>
      </c>
      <c r="C13" s="55" t="s">
        <v>105</v>
      </c>
      <c r="E13" s="65">
        <v>2023</v>
      </c>
      <c r="F13" s="58">
        <f t="shared" si="0"/>
        <v>132240.49469781254</v>
      </c>
      <c r="G13" s="59">
        <f t="shared" si="4"/>
        <v>167.82831339250947</v>
      </c>
      <c r="H13" s="60">
        <f t="shared" si="1"/>
        <v>11616.005054255853</v>
      </c>
      <c r="I13" s="59">
        <f t="shared" si="2"/>
        <v>4665.444652938826</v>
      </c>
      <c r="J13" s="66">
        <f t="shared" si="3"/>
        <v>20.663021944885763</v>
      </c>
    </row>
    <row r="14" spans="1:10" x14ac:dyDescent="0.25">
      <c r="A14" s="70" t="s">
        <v>106</v>
      </c>
      <c r="B14" s="67">
        <v>0.18</v>
      </c>
      <c r="C14" s="55"/>
      <c r="E14" s="65">
        <v>2024</v>
      </c>
      <c r="F14" s="58">
        <f t="shared" si="0"/>
        <v>134885.3045917688</v>
      </c>
      <c r="G14" s="59">
        <f t="shared" si="4"/>
        <v>171.43662213044843</v>
      </c>
      <c r="H14" s="60">
        <f t="shared" si="1"/>
        <v>11848.32515534097</v>
      </c>
      <c r="I14" s="59">
        <f t="shared" si="2"/>
        <v>4758.7535459976034</v>
      </c>
      <c r="J14" s="66">
        <f t="shared" si="3"/>
        <v>21.107276916700812</v>
      </c>
    </row>
    <row r="15" spans="1:10" x14ac:dyDescent="0.25">
      <c r="A15" s="70" t="s">
        <v>107</v>
      </c>
      <c r="B15" s="67">
        <v>0.18</v>
      </c>
      <c r="C15" s="55"/>
      <c r="E15" s="65">
        <v>2025</v>
      </c>
      <c r="F15" s="58">
        <f t="shared" si="0"/>
        <v>137583.01068360417</v>
      </c>
      <c r="G15" s="59">
        <f t="shared" si="4"/>
        <v>175.12250950625307</v>
      </c>
      <c r="H15" s="60">
        <f t="shared" si="1"/>
        <v>12085.29165844779</v>
      </c>
      <c r="I15" s="59">
        <f t="shared" si="2"/>
        <v>4853.9286169175548</v>
      </c>
      <c r="J15" s="66">
        <f t="shared" si="3"/>
        <v>21.561083370409879</v>
      </c>
    </row>
    <row r="16" spans="1:10" x14ac:dyDescent="0.25">
      <c r="E16" s="65">
        <v>2026</v>
      </c>
      <c r="F16" s="58">
        <f t="shared" si="0"/>
        <v>140334.67089727626</v>
      </c>
      <c r="G16" s="59">
        <f t="shared" si="4"/>
        <v>178.88764346063752</v>
      </c>
      <c r="H16" s="60">
        <f t="shared" si="1"/>
        <v>12326.997491616747</v>
      </c>
      <c r="I16" s="59">
        <f t="shared" si="2"/>
        <v>4951.0071892559063</v>
      </c>
      <c r="J16" s="66">
        <f t="shared" si="3"/>
        <v>22.024646662873696</v>
      </c>
    </row>
    <row r="17" spans="1:15" x14ac:dyDescent="0.25">
      <c r="E17" s="65">
        <v>2027</v>
      </c>
      <c r="F17" s="58">
        <f t="shared" si="0"/>
        <v>143141.36431522178</v>
      </c>
      <c r="G17" s="59">
        <f t="shared" si="4"/>
        <v>182.73372779504123</v>
      </c>
      <c r="H17" s="60">
        <f t="shared" si="1"/>
        <v>12573.537441449082</v>
      </c>
      <c r="I17" s="59">
        <f t="shared" si="2"/>
        <v>5050.0273330410246</v>
      </c>
      <c r="J17" s="66">
        <f t="shared" si="3"/>
        <v>22.498176566125476</v>
      </c>
    </row>
    <row r="18" spans="1:15" x14ac:dyDescent="0.25">
      <c r="E18" s="65">
        <v>2028</v>
      </c>
      <c r="F18" s="58">
        <f t="shared" si="0"/>
        <v>146004.19160152622</v>
      </c>
      <c r="G18" s="59">
        <f t="shared" si="4"/>
        <v>186.66250294263463</v>
      </c>
      <c r="H18" s="60">
        <f t="shared" si="1"/>
        <v>12825.008190278062</v>
      </c>
      <c r="I18" s="59">
        <f t="shared" si="2"/>
        <v>5151.0278797018454</v>
      </c>
      <c r="J18" s="66">
        <f t="shared" si="3"/>
        <v>22.981887362297172</v>
      </c>
    </row>
    <row r="19" spans="1:15" x14ac:dyDescent="0.25">
      <c r="E19" s="65">
        <v>2029</v>
      </c>
      <c r="F19" s="58">
        <f t="shared" si="0"/>
        <v>148924.27543355676</v>
      </c>
      <c r="G19" s="59">
        <f t="shared" si="4"/>
        <v>190.67574675590129</v>
      </c>
      <c r="H19" s="60">
        <f t="shared" si="1"/>
        <v>13081.508354083624</v>
      </c>
      <c r="I19" s="59">
        <f t="shared" si="2"/>
        <v>5254.0484372958826</v>
      </c>
      <c r="J19" s="66">
        <f t="shared" si="3"/>
        <v>23.475997940586563</v>
      </c>
    </row>
    <row r="20" spans="1:15" ht="16.5" thickBot="1" x14ac:dyDescent="0.3">
      <c r="E20" s="65">
        <v>2030</v>
      </c>
      <c r="F20" s="58">
        <f t="shared" si="0"/>
        <v>151902.76094222791</v>
      </c>
      <c r="G20" s="59">
        <f t="shared" si="4"/>
        <v>194.77527531115317</v>
      </c>
      <c r="H20" s="60">
        <f t="shared" si="1"/>
        <v>13343.1385211653</v>
      </c>
      <c r="I20" s="71">
        <f t="shared" si="2"/>
        <v>5359.1294060418004</v>
      </c>
      <c r="J20" s="72">
        <f t="shared" si="3"/>
        <v>23.98073189630918</v>
      </c>
    </row>
    <row r="21" spans="1:15" ht="31.5" x14ac:dyDescent="0.25">
      <c r="I21" s="73" t="s">
        <v>108</v>
      </c>
      <c r="J21" s="74">
        <f>AVERAGE(J7:J20)</f>
        <v>20.960834162308895</v>
      </c>
    </row>
    <row r="22" spans="1:15" ht="16.5" thickBot="1" x14ac:dyDescent="0.3">
      <c r="A22" s="51" t="s">
        <v>109</v>
      </c>
      <c r="B22" s="52"/>
      <c r="C22" s="52"/>
      <c r="I22" s="75" t="s">
        <v>110</v>
      </c>
      <c r="J22" s="76">
        <f>SUM(J7:J20)</f>
        <v>293.45167827232456</v>
      </c>
    </row>
    <row r="23" spans="1:15" x14ac:dyDescent="0.25">
      <c r="A23" s="53" t="s">
        <v>84</v>
      </c>
      <c r="B23" s="53" t="s">
        <v>85</v>
      </c>
      <c r="C23" s="53" t="s">
        <v>86</v>
      </c>
      <c r="D23" s="53" t="s">
        <v>111</v>
      </c>
    </row>
    <row r="24" spans="1:15" s="79" customFormat="1" ht="63" x14ac:dyDescent="0.25">
      <c r="A24" s="77" t="s">
        <v>112</v>
      </c>
      <c r="B24" s="78">
        <v>359000</v>
      </c>
      <c r="C24" s="77"/>
      <c r="D24" s="77"/>
      <c r="F24" s="54" t="s">
        <v>87</v>
      </c>
      <c r="G24" s="54" t="s">
        <v>113</v>
      </c>
      <c r="H24" s="54" t="s">
        <v>114</v>
      </c>
      <c r="J24" s="54" t="s">
        <v>115</v>
      </c>
      <c r="K24" s="54" t="s">
        <v>116</v>
      </c>
      <c r="L24" s="54" t="s">
        <v>117</v>
      </c>
      <c r="M24" s="54" t="s">
        <v>118</v>
      </c>
      <c r="N24" s="54" t="s">
        <v>119</v>
      </c>
      <c r="O24" s="54" t="s">
        <v>120</v>
      </c>
    </row>
    <row r="25" spans="1:15" x14ac:dyDescent="0.25">
      <c r="A25" s="55" t="s">
        <v>121</v>
      </c>
      <c r="B25" s="62">
        <v>0.378</v>
      </c>
      <c r="C25" s="55" t="s">
        <v>122</v>
      </c>
      <c r="D25" s="56">
        <f>$B$24*B25</f>
        <v>135702</v>
      </c>
      <c r="F25" s="57">
        <v>2010</v>
      </c>
      <c r="G25" s="80">
        <f>B37</f>
        <v>295.63</v>
      </c>
      <c r="H25" s="80">
        <f>G25*$B$46</f>
        <v>8.8689</v>
      </c>
      <c r="J25" s="81"/>
      <c r="K25" s="58"/>
      <c r="L25" s="55"/>
      <c r="M25" s="55"/>
      <c r="N25" s="55"/>
      <c r="O25" s="55"/>
    </row>
    <row r="26" spans="1:15" x14ac:dyDescent="0.25">
      <c r="A26" s="55" t="s">
        <v>123</v>
      </c>
      <c r="B26" s="62">
        <v>0.35360000000000003</v>
      </c>
      <c r="C26" s="55" t="s">
        <v>122</v>
      </c>
      <c r="D26" s="56">
        <f>$B$24*B26</f>
        <v>126942.40000000001</v>
      </c>
      <c r="F26" s="57">
        <v>2011</v>
      </c>
      <c r="G26" s="69">
        <f>G25+G25*$B$38</f>
        <v>307.13000699999998</v>
      </c>
      <c r="H26" s="80">
        <f t="shared" ref="H26:H45" si="5">G26*$B$46</f>
        <v>9.2139002099999985</v>
      </c>
      <c r="J26" s="58"/>
      <c r="K26" s="58"/>
      <c r="L26" s="55"/>
      <c r="M26" s="55"/>
      <c r="N26" s="55"/>
      <c r="O26" s="55"/>
    </row>
    <row r="27" spans="1:15" x14ac:dyDescent="0.25">
      <c r="A27" s="55" t="s">
        <v>124</v>
      </c>
      <c r="B27" s="62">
        <v>0.11990000000000001</v>
      </c>
      <c r="C27" s="55" t="s">
        <v>122</v>
      </c>
      <c r="D27" s="56">
        <f>$B$24*B27</f>
        <v>43044.100000000006</v>
      </c>
      <c r="F27" s="57">
        <v>2012</v>
      </c>
      <c r="G27" s="69">
        <f t="shared" ref="G27:G45" si="6">G26+G26*$B$38</f>
        <v>319.07736427229997</v>
      </c>
      <c r="H27" s="80">
        <f t="shared" si="5"/>
        <v>9.5723209281689989</v>
      </c>
      <c r="J27" s="58"/>
      <c r="K27" s="58"/>
      <c r="L27" s="55"/>
      <c r="M27" s="55"/>
      <c r="N27" s="55"/>
      <c r="O27" s="55"/>
    </row>
    <row r="28" spans="1:15" x14ac:dyDescent="0.25">
      <c r="A28" s="55" t="s">
        <v>125</v>
      </c>
      <c r="B28" s="62">
        <v>7.1999999999999995E-2</v>
      </c>
      <c r="C28" s="55" t="s">
        <v>122</v>
      </c>
      <c r="D28" s="56">
        <f t="shared" ref="D28:D30" si="7">$B$24*B28</f>
        <v>25847.999999999996</v>
      </c>
      <c r="F28" s="57">
        <v>2013</v>
      </c>
      <c r="G28" s="69">
        <f>G27+G27*$B$38</f>
        <v>331.48947374249246</v>
      </c>
      <c r="H28" s="80">
        <f t="shared" si="5"/>
        <v>9.9446842122747743</v>
      </c>
      <c r="J28" s="58"/>
      <c r="K28" s="58"/>
      <c r="L28" s="55"/>
      <c r="M28" s="55"/>
      <c r="N28" s="55"/>
      <c r="O28" s="55"/>
    </row>
    <row r="29" spans="1:15" ht="15.75" customHeight="1" x14ac:dyDescent="0.25">
      <c r="A29" s="55" t="s">
        <v>126</v>
      </c>
      <c r="B29" s="62">
        <v>5.6800000000000003E-2</v>
      </c>
      <c r="C29" s="55" t="s">
        <v>122</v>
      </c>
      <c r="D29" s="56">
        <f t="shared" si="7"/>
        <v>20391.2</v>
      </c>
      <c r="F29" s="57">
        <v>2014</v>
      </c>
      <c r="G29" s="69">
        <f t="shared" si="6"/>
        <v>344.3844142710754</v>
      </c>
      <c r="H29" s="80">
        <f t="shared" si="5"/>
        <v>10.331532428132261</v>
      </c>
      <c r="J29" s="58">
        <f>B35</f>
        <v>385</v>
      </c>
      <c r="K29" s="58">
        <f>B36</f>
        <v>2239</v>
      </c>
      <c r="L29" s="82">
        <f>J29*$B$48/$D$43*365*(1000/1000000000)</f>
        <v>0.56824028080732336</v>
      </c>
      <c r="M29" s="82">
        <f>L29*$B$47</f>
        <v>5.6824028080732336E-2</v>
      </c>
      <c r="N29" s="82">
        <f>K29*$B$49/$D$44*365*(1000/1000000000)</f>
        <v>0.28428161941414848</v>
      </c>
      <c r="O29" s="82">
        <f>N29*$B$47</f>
        <v>2.8428161941414849E-2</v>
      </c>
    </row>
    <row r="30" spans="1:15" x14ac:dyDescent="0.25">
      <c r="A30" s="55" t="s">
        <v>127</v>
      </c>
      <c r="B30" s="62">
        <v>1.9699999999999999E-2</v>
      </c>
      <c r="C30" s="55" t="s">
        <v>122</v>
      </c>
      <c r="D30" s="56">
        <f t="shared" si="7"/>
        <v>7072.2999999999993</v>
      </c>
      <c r="F30" s="57">
        <v>2015</v>
      </c>
      <c r="G30" s="69">
        <f t="shared" si="6"/>
        <v>357.78096798622022</v>
      </c>
      <c r="H30" s="80">
        <f t="shared" si="5"/>
        <v>10.733429039586607</v>
      </c>
      <c r="J30" s="58">
        <f>J29+J29*$B$50</f>
        <v>386.92500000000001</v>
      </c>
      <c r="K30" s="58">
        <f>K29+K29*$B$51</f>
        <v>2250.1950000000002</v>
      </c>
      <c r="L30" s="82">
        <f t="shared" ref="L30:L45" si="8">J30*$B$48/$D$43*365*(1000/1000000000)</f>
        <v>0.57108148221136001</v>
      </c>
      <c r="M30" s="82">
        <f t="shared" ref="M30:M45" si="9">L30*$B$47</f>
        <v>5.7108148221136003E-2</v>
      </c>
      <c r="N30" s="82">
        <f t="shared" ref="N30:N45" si="10">K30*$B$49/$D$44*365*(1000/1000000000)</f>
        <v>0.28570302751121923</v>
      </c>
      <c r="O30" s="82">
        <f t="shared" ref="O30:O45" si="11">N30*$B$47</f>
        <v>2.8570302751121924E-2</v>
      </c>
    </row>
    <row r="31" spans="1:15" ht="31.5" x14ac:dyDescent="0.25">
      <c r="A31" s="83" t="s">
        <v>128</v>
      </c>
      <c r="B31" s="78">
        <v>51240</v>
      </c>
      <c r="C31" s="55"/>
      <c r="D31" s="55"/>
      <c r="F31" s="63">
        <v>2016</v>
      </c>
      <c r="G31" s="69">
        <f t="shared" si="6"/>
        <v>371.69864764088419</v>
      </c>
      <c r="H31" s="80">
        <f t="shared" si="5"/>
        <v>11.150959429226525</v>
      </c>
      <c r="J31" s="58">
        <f t="shared" ref="J31:J45" si="12">J30+J30*$B$50</f>
        <v>388.85962499999999</v>
      </c>
      <c r="K31" s="58">
        <f t="shared" ref="K31:K45" si="13">K30+K30*$B$51</f>
        <v>2261.4459750000001</v>
      </c>
      <c r="L31" s="82">
        <f t="shared" si="8"/>
        <v>0.57393688962241662</v>
      </c>
      <c r="M31" s="82">
        <f t="shared" si="9"/>
        <v>5.7393688962241667E-2</v>
      </c>
      <c r="N31" s="82">
        <f t="shared" si="10"/>
        <v>0.28713154264877538</v>
      </c>
      <c r="O31" s="82">
        <f t="shared" si="11"/>
        <v>2.8713154264877541E-2</v>
      </c>
    </row>
    <row r="32" spans="1:15" x14ac:dyDescent="0.25">
      <c r="A32" s="55" t="s">
        <v>129</v>
      </c>
      <c r="B32" s="56">
        <v>27135</v>
      </c>
      <c r="C32" s="55"/>
      <c r="D32" s="55"/>
      <c r="F32" s="65">
        <v>2017</v>
      </c>
      <c r="G32" s="69">
        <f t="shared" si="6"/>
        <v>386.15772503411461</v>
      </c>
      <c r="H32" s="80">
        <f t="shared" si="5"/>
        <v>11.584731751023437</v>
      </c>
      <c r="J32" s="58">
        <f t="shared" si="12"/>
        <v>390.80392312499998</v>
      </c>
      <c r="K32" s="58">
        <f t="shared" si="13"/>
        <v>2272.7532048749999</v>
      </c>
      <c r="L32" s="82">
        <f t="shared" si="8"/>
        <v>0.57680657407052882</v>
      </c>
      <c r="M32" s="84">
        <f t="shared" si="9"/>
        <v>5.7680657407052888E-2</v>
      </c>
      <c r="N32" s="82">
        <f t="shared" si="10"/>
        <v>0.28856720036201922</v>
      </c>
      <c r="O32" s="84">
        <f t="shared" si="11"/>
        <v>2.8856720036201922E-2</v>
      </c>
    </row>
    <row r="33" spans="1:15" x14ac:dyDescent="0.25">
      <c r="A33" s="55" t="s">
        <v>130</v>
      </c>
      <c r="B33" s="85">
        <v>27300</v>
      </c>
      <c r="C33" s="55"/>
      <c r="D33" s="55"/>
      <c r="F33" s="65">
        <v>2018</v>
      </c>
      <c r="G33" s="69">
        <f t="shared" si="6"/>
        <v>401.17926053794167</v>
      </c>
      <c r="H33" s="80">
        <f t="shared" si="5"/>
        <v>12.035377816138249</v>
      </c>
      <c r="J33" s="58">
        <f t="shared" si="12"/>
        <v>392.75794274062497</v>
      </c>
      <c r="K33" s="58">
        <f t="shared" si="13"/>
        <v>2284.1169708993748</v>
      </c>
      <c r="L33" s="82">
        <f t="shared" si="8"/>
        <v>0.57969060694088148</v>
      </c>
      <c r="M33" s="84">
        <f t="shared" si="9"/>
        <v>5.7969060694088151E-2</v>
      </c>
      <c r="N33" s="82">
        <f t="shared" si="10"/>
        <v>0.29001003636382933</v>
      </c>
      <c r="O33" s="84">
        <f t="shared" si="11"/>
        <v>2.9001003636382933E-2</v>
      </c>
    </row>
    <row r="34" spans="1:15" x14ac:dyDescent="0.25">
      <c r="A34" s="55" t="s">
        <v>131</v>
      </c>
      <c r="B34" s="85">
        <v>21000</v>
      </c>
      <c r="C34" s="55"/>
      <c r="D34" s="59"/>
      <c r="F34" s="65">
        <v>2019</v>
      </c>
      <c r="G34" s="69">
        <f t="shared" si="6"/>
        <v>416.7851337728676</v>
      </c>
      <c r="H34" s="80">
        <f t="shared" si="5"/>
        <v>12.503554013186028</v>
      </c>
      <c r="J34" s="58">
        <f t="shared" si="12"/>
        <v>394.72173245432811</v>
      </c>
      <c r="K34" s="58">
        <f t="shared" si="13"/>
        <v>2295.5375557538719</v>
      </c>
      <c r="L34" s="82">
        <f t="shared" si="8"/>
        <v>0.58258905997558574</v>
      </c>
      <c r="M34" s="84">
        <f t="shared" si="9"/>
        <v>5.8258905997558577E-2</v>
      </c>
      <c r="N34" s="82">
        <f t="shared" si="10"/>
        <v>0.29146008654564842</v>
      </c>
      <c r="O34" s="84">
        <f t="shared" si="11"/>
        <v>2.9146008654564844E-2</v>
      </c>
    </row>
    <row r="35" spans="1:15" x14ac:dyDescent="0.25">
      <c r="A35" s="55" t="s">
        <v>132</v>
      </c>
      <c r="B35" s="55">
        <v>385</v>
      </c>
      <c r="C35" s="55"/>
      <c r="D35" s="58"/>
      <c r="F35" s="65">
        <v>2020</v>
      </c>
      <c r="G35" s="69">
        <f t="shared" si="6"/>
        <v>432.99807547663215</v>
      </c>
      <c r="H35" s="80">
        <f t="shared" si="5"/>
        <v>12.989942264298964</v>
      </c>
      <c r="J35" s="58">
        <f t="shared" si="12"/>
        <v>396.69534111659976</v>
      </c>
      <c r="K35" s="58">
        <f t="shared" si="13"/>
        <v>2307.0152435326413</v>
      </c>
      <c r="L35" s="82">
        <f t="shared" si="8"/>
        <v>0.58550200527546381</v>
      </c>
      <c r="M35" s="84">
        <f t="shared" si="9"/>
        <v>5.8550200527546385E-2</v>
      </c>
      <c r="N35" s="82">
        <f t="shared" si="10"/>
        <v>0.29291738697837671</v>
      </c>
      <c r="O35" s="84">
        <f t="shared" si="11"/>
        <v>2.9291738697837674E-2</v>
      </c>
    </row>
    <row r="36" spans="1:15" x14ac:dyDescent="0.25">
      <c r="A36" s="55" t="s">
        <v>133</v>
      </c>
      <c r="B36" s="55">
        <v>2239</v>
      </c>
      <c r="C36" s="55"/>
      <c r="D36" s="55"/>
      <c r="F36" s="65">
        <v>2021</v>
      </c>
      <c r="G36" s="69">
        <f t="shared" si="6"/>
        <v>449.84170061267315</v>
      </c>
      <c r="H36" s="80">
        <f t="shared" si="5"/>
        <v>13.495251018380195</v>
      </c>
      <c r="J36" s="58">
        <f t="shared" si="12"/>
        <v>398.67881782218274</v>
      </c>
      <c r="K36" s="58">
        <f t="shared" si="13"/>
        <v>2318.5503197503044</v>
      </c>
      <c r="L36" s="82">
        <f t="shared" si="8"/>
        <v>0.58842951530184107</v>
      </c>
      <c r="M36" s="84">
        <f t="shared" si="9"/>
        <v>5.8842951530184109E-2</v>
      </c>
      <c r="N36" s="82">
        <f t="shared" si="10"/>
        <v>0.29438197391326859</v>
      </c>
      <c r="O36" s="84">
        <f t="shared" si="11"/>
        <v>2.9438197391326859E-2</v>
      </c>
    </row>
    <row r="37" spans="1:15" x14ac:dyDescent="0.25">
      <c r="A37" s="55" t="s">
        <v>134</v>
      </c>
      <c r="B37" s="55">
        <v>295.63</v>
      </c>
      <c r="C37" s="55" t="s">
        <v>135</v>
      </c>
      <c r="D37" s="55"/>
      <c r="F37" s="65">
        <v>2022</v>
      </c>
      <c r="G37" s="69">
        <f t="shared" si="6"/>
        <v>467.34054276650613</v>
      </c>
      <c r="H37" s="80">
        <f t="shared" si="5"/>
        <v>14.020216282995184</v>
      </c>
      <c r="J37" s="58">
        <f t="shared" si="12"/>
        <v>400.67221191129363</v>
      </c>
      <c r="K37" s="58">
        <f t="shared" si="13"/>
        <v>2330.1430713490558</v>
      </c>
      <c r="L37" s="82">
        <f t="shared" si="8"/>
        <v>0.59137166287835019</v>
      </c>
      <c r="M37" s="84">
        <f t="shared" si="9"/>
        <v>5.9137166287835025E-2</v>
      </c>
      <c r="N37" s="82">
        <f t="shared" si="10"/>
        <v>0.29585388378283489</v>
      </c>
      <c r="O37" s="84">
        <f t="shared" si="11"/>
        <v>2.9585388378283492E-2</v>
      </c>
    </row>
    <row r="38" spans="1:15" x14ac:dyDescent="0.25">
      <c r="A38" s="55" t="s">
        <v>103</v>
      </c>
      <c r="B38" s="62">
        <v>3.8899999999999997E-2</v>
      </c>
      <c r="C38" s="55"/>
      <c r="D38" s="55"/>
      <c r="F38" s="65">
        <v>2023</v>
      </c>
      <c r="G38" s="69">
        <f t="shared" si="6"/>
        <v>485.52008988012324</v>
      </c>
      <c r="H38" s="80">
        <f t="shared" si="5"/>
        <v>14.565602696403696</v>
      </c>
      <c r="J38" s="58">
        <f t="shared" si="12"/>
        <v>402.67557297085011</v>
      </c>
      <c r="K38" s="58">
        <f t="shared" si="13"/>
        <v>2341.7937867058013</v>
      </c>
      <c r="L38" s="82">
        <f t="shared" si="8"/>
        <v>0.59432852119274204</v>
      </c>
      <c r="M38" s="84">
        <f t="shared" si="9"/>
        <v>5.943285211927421E-2</v>
      </c>
      <c r="N38" s="82">
        <f t="shared" si="10"/>
        <v>0.29733315320174913</v>
      </c>
      <c r="O38" s="84">
        <f t="shared" si="11"/>
        <v>2.9733315320174914E-2</v>
      </c>
    </row>
    <row r="39" spans="1:15" x14ac:dyDescent="0.25">
      <c r="A39" s="55" t="s">
        <v>136</v>
      </c>
      <c r="B39" s="70">
        <v>38</v>
      </c>
      <c r="C39" s="55" t="s">
        <v>137</v>
      </c>
      <c r="D39" s="86">
        <v>0.23471233016505261</v>
      </c>
      <c r="F39" s="65">
        <v>2024</v>
      </c>
      <c r="G39" s="69">
        <f t="shared" si="6"/>
        <v>504.40682137646002</v>
      </c>
      <c r="H39" s="80">
        <f t="shared" si="5"/>
        <v>15.1322046412938</v>
      </c>
      <c r="J39" s="58">
        <f t="shared" si="12"/>
        <v>404.68895083570436</v>
      </c>
      <c r="K39" s="58">
        <f t="shared" si="13"/>
        <v>2353.5027556393302</v>
      </c>
      <c r="L39" s="82">
        <f t="shared" si="8"/>
        <v>0.59730016379870576</v>
      </c>
      <c r="M39" s="84">
        <f t="shared" si="9"/>
        <v>5.9730016379870576E-2</v>
      </c>
      <c r="N39" s="82">
        <f t="shared" si="10"/>
        <v>0.29881981896775783</v>
      </c>
      <c r="O39" s="84">
        <f t="shared" si="11"/>
        <v>2.9881981896775784E-2</v>
      </c>
    </row>
    <row r="40" spans="1:15" x14ac:dyDescent="0.25">
      <c r="A40" s="55" t="s">
        <v>138</v>
      </c>
      <c r="B40" s="70">
        <v>41</v>
      </c>
      <c r="C40" s="55" t="s">
        <v>137</v>
      </c>
      <c r="D40" s="86">
        <v>0.24859575556756094</v>
      </c>
      <c r="F40" s="65">
        <v>2025</v>
      </c>
      <c r="G40" s="69">
        <f t="shared" si="6"/>
        <v>524.02824672800432</v>
      </c>
      <c r="H40" s="80">
        <f t="shared" si="5"/>
        <v>15.720847401840128</v>
      </c>
      <c r="J40" s="58">
        <f t="shared" si="12"/>
        <v>406.71239558988287</v>
      </c>
      <c r="K40" s="58">
        <f t="shared" si="13"/>
        <v>2365.2702694175268</v>
      </c>
      <c r="L40" s="82">
        <f t="shared" si="8"/>
        <v>0.60028666461769919</v>
      </c>
      <c r="M40" s="84">
        <f t="shared" si="9"/>
        <v>6.0028666461769922E-2</v>
      </c>
      <c r="N40" s="82">
        <f t="shared" si="10"/>
        <v>0.30031391806259661</v>
      </c>
      <c r="O40" s="84">
        <f t="shared" si="11"/>
        <v>3.0031391806259661E-2</v>
      </c>
    </row>
    <row r="41" spans="1:15" x14ac:dyDescent="0.25">
      <c r="A41" s="55" t="s">
        <v>139</v>
      </c>
      <c r="B41" s="70">
        <v>10</v>
      </c>
      <c r="C41" s="55" t="s">
        <v>140</v>
      </c>
      <c r="D41" s="86">
        <v>0.1874428900943616</v>
      </c>
      <c r="F41" s="65">
        <v>2026</v>
      </c>
      <c r="G41" s="69">
        <f t="shared" si="6"/>
        <v>544.41294552572367</v>
      </c>
      <c r="H41" s="80">
        <f t="shared" si="5"/>
        <v>16.33238836577171</v>
      </c>
      <c r="J41" s="58">
        <f t="shared" si="12"/>
        <v>408.74595756783231</v>
      </c>
      <c r="K41" s="58">
        <f t="shared" si="13"/>
        <v>2377.0966207646143</v>
      </c>
      <c r="L41" s="82">
        <f t="shared" si="8"/>
        <v>0.60328809794078775</v>
      </c>
      <c r="M41" s="84">
        <f t="shared" si="9"/>
        <v>6.0328809794078779E-2</v>
      </c>
      <c r="N41" s="82">
        <f t="shared" si="10"/>
        <v>0.30181548765290955</v>
      </c>
      <c r="O41" s="84">
        <f t="shared" si="11"/>
        <v>3.0181548765290958E-2</v>
      </c>
    </row>
    <row r="42" spans="1:15" x14ac:dyDescent="0.25">
      <c r="A42" s="55" t="s">
        <v>141</v>
      </c>
      <c r="B42" s="55">
        <v>170</v>
      </c>
      <c r="C42" s="55" t="s">
        <v>137</v>
      </c>
      <c r="D42" s="86">
        <v>5.2465109095717645E-2</v>
      </c>
      <c r="F42" s="65">
        <v>2027</v>
      </c>
      <c r="G42" s="69">
        <f t="shared" si="6"/>
        <v>565.59060910667426</v>
      </c>
      <c r="H42" s="80">
        <f t="shared" si="5"/>
        <v>16.967718273200227</v>
      </c>
      <c r="J42" s="58">
        <f t="shared" si="12"/>
        <v>410.78968735567145</v>
      </c>
      <c r="K42" s="58">
        <f t="shared" si="13"/>
        <v>2388.9821038684372</v>
      </c>
      <c r="L42" s="82">
        <f t="shared" si="8"/>
        <v>0.60630453843049159</v>
      </c>
      <c r="M42" s="84">
        <f t="shared" si="9"/>
        <v>6.0630453843049159E-2</v>
      </c>
      <c r="N42" s="82">
        <f t="shared" si="10"/>
        <v>0.30332456509117411</v>
      </c>
      <c r="O42" s="84">
        <f t="shared" si="11"/>
        <v>3.0332456509117412E-2</v>
      </c>
    </row>
    <row r="43" spans="1:15" x14ac:dyDescent="0.25">
      <c r="A43" s="55" t="s">
        <v>142</v>
      </c>
      <c r="B43" s="55">
        <v>20</v>
      </c>
      <c r="C43" s="55" t="s">
        <v>137</v>
      </c>
      <c r="D43" s="86">
        <v>0.50962129891349994</v>
      </c>
      <c r="F43" s="65">
        <v>2028</v>
      </c>
      <c r="G43" s="69">
        <f t="shared" si="6"/>
        <v>587.59208380092389</v>
      </c>
      <c r="H43" s="80">
        <f t="shared" si="5"/>
        <v>17.627762514027715</v>
      </c>
      <c r="J43" s="58">
        <f t="shared" si="12"/>
        <v>412.84363579244979</v>
      </c>
      <c r="K43" s="58">
        <f t="shared" si="13"/>
        <v>2400.9270143877793</v>
      </c>
      <c r="L43" s="82">
        <f t="shared" si="8"/>
        <v>0.60933606112264405</v>
      </c>
      <c r="M43" s="84">
        <f t="shared" si="9"/>
        <v>6.0933606112264407E-2</v>
      </c>
      <c r="N43" s="82">
        <f t="shared" si="10"/>
        <v>0.30484118791663001</v>
      </c>
      <c r="O43" s="84">
        <f t="shared" si="11"/>
        <v>3.0484118791663004E-2</v>
      </c>
    </row>
    <row r="44" spans="1:15" x14ac:dyDescent="0.25">
      <c r="A44" s="70" t="s">
        <v>143</v>
      </c>
      <c r="B44" s="70">
        <v>43</v>
      </c>
      <c r="C44" s="55" t="s">
        <v>137</v>
      </c>
      <c r="D44" s="86">
        <v>0.20742019875051163</v>
      </c>
      <c r="F44" s="65">
        <v>2029</v>
      </c>
      <c r="G44" s="69">
        <f t="shared" si="6"/>
        <v>610.44941586077982</v>
      </c>
      <c r="H44" s="80">
        <f t="shared" si="5"/>
        <v>18.313482475823395</v>
      </c>
      <c r="I44" s="34"/>
      <c r="J44" s="58">
        <f t="shared" si="12"/>
        <v>414.90785397141201</v>
      </c>
      <c r="K44" s="58">
        <f t="shared" si="13"/>
        <v>2412.9316494597183</v>
      </c>
      <c r="L44" s="82">
        <f t="shared" si="8"/>
        <v>0.61238274142825733</v>
      </c>
      <c r="M44" s="84">
        <f t="shared" si="9"/>
        <v>6.1238274142825733E-2</v>
      </c>
      <c r="N44" s="82">
        <f t="shared" si="10"/>
        <v>0.30636539385621314</v>
      </c>
      <c r="O44" s="84">
        <f t="shared" si="11"/>
        <v>3.0636539385621317E-2</v>
      </c>
    </row>
    <row r="45" spans="1:15" ht="16.5" thickBot="1" x14ac:dyDescent="0.3">
      <c r="A45" s="70" t="s">
        <v>144</v>
      </c>
      <c r="B45" s="70">
        <v>160</v>
      </c>
      <c r="C45" s="70" t="s">
        <v>145</v>
      </c>
      <c r="D45" s="55"/>
      <c r="F45" s="65">
        <v>2030</v>
      </c>
      <c r="G45" s="69">
        <f t="shared" si="6"/>
        <v>634.19589813776417</v>
      </c>
      <c r="H45" s="80">
        <f t="shared" si="5"/>
        <v>19.025876944132925</v>
      </c>
      <c r="J45" s="58">
        <f t="shared" si="12"/>
        <v>416.98239324126905</v>
      </c>
      <c r="K45" s="58">
        <f t="shared" si="13"/>
        <v>2424.996307707017</v>
      </c>
      <c r="L45" s="82">
        <f t="shared" si="8"/>
        <v>0.61544465513539859</v>
      </c>
      <c r="M45" s="84">
        <f t="shared" si="9"/>
        <v>6.1544465513539863E-2</v>
      </c>
      <c r="N45" s="82">
        <f t="shared" si="10"/>
        <v>0.30789722082549426</v>
      </c>
      <c r="O45" s="84">
        <f t="shared" si="11"/>
        <v>3.0789722082549428E-2</v>
      </c>
    </row>
    <row r="46" spans="1:15" ht="31.5" x14ac:dyDescent="0.25">
      <c r="A46" s="70" t="s">
        <v>146</v>
      </c>
      <c r="B46" s="87">
        <v>0.03</v>
      </c>
      <c r="C46" s="55"/>
      <c r="D46" s="55"/>
      <c r="G46" s="73" t="s">
        <v>108</v>
      </c>
      <c r="H46" s="74">
        <f>AVERAGE(H32:H45)</f>
        <v>15.022496889893977</v>
      </c>
      <c r="L46" s="73" t="s">
        <v>108</v>
      </c>
      <c r="M46" s="74">
        <f>AVERAGE(M32:M45)</f>
        <v>5.9593291915066973E-2</v>
      </c>
      <c r="O46" s="74">
        <f>AVERAGE(O32:O45)</f>
        <v>2.9813580810860735E-2</v>
      </c>
    </row>
    <row r="47" spans="1:15" ht="16.5" thickBot="1" x14ac:dyDescent="0.3">
      <c r="A47" s="70" t="s">
        <v>147</v>
      </c>
      <c r="B47" s="67">
        <v>0.1</v>
      </c>
      <c r="C47" s="55"/>
      <c r="D47" s="55"/>
      <c r="G47" s="75" t="s">
        <v>110</v>
      </c>
      <c r="H47" s="76">
        <f>SUM(H32:H45)</f>
        <v>210.3149564585157</v>
      </c>
      <c r="I47" s="34"/>
      <c r="J47" s="34"/>
      <c r="L47" s="75" t="s">
        <v>110</v>
      </c>
      <c r="M47" s="76">
        <f>SUM(M32:M45)</f>
        <v>0.83430608681093765</v>
      </c>
      <c r="O47" s="76">
        <f>SUM(O32:O45)</f>
        <v>0.41739013135205028</v>
      </c>
    </row>
    <row r="48" spans="1:15" x14ac:dyDescent="0.25">
      <c r="A48" s="70" t="s">
        <v>148</v>
      </c>
      <c r="B48" s="58">
        <f>D26/B45/B35</f>
        <v>2.0607532467532472</v>
      </c>
      <c r="C48" s="55" t="s">
        <v>149</v>
      </c>
      <c r="D48" s="55"/>
      <c r="I48" s="34"/>
      <c r="J48" s="34"/>
    </row>
    <row r="49" spans="1:12" x14ac:dyDescent="0.25">
      <c r="A49" s="70" t="s">
        <v>150</v>
      </c>
      <c r="B49" s="88">
        <f>D28/B45/B36</f>
        <v>7.2152746761947287E-2</v>
      </c>
      <c r="C49" s="55" t="s">
        <v>151</v>
      </c>
      <c r="D49" s="55"/>
      <c r="I49" s="34"/>
      <c r="J49" s="34"/>
    </row>
    <row r="50" spans="1:12" x14ac:dyDescent="0.25">
      <c r="A50" s="70" t="s">
        <v>152</v>
      </c>
      <c r="B50" s="89">
        <v>5.0000000000000001E-3</v>
      </c>
      <c r="C50" s="55"/>
      <c r="D50" s="55"/>
    </row>
    <row r="51" spans="1:12" x14ac:dyDescent="0.25">
      <c r="A51" s="70" t="s">
        <v>153</v>
      </c>
      <c r="B51" s="89">
        <v>5.0000000000000001E-3</v>
      </c>
      <c r="C51" s="55"/>
      <c r="D51" s="55"/>
    </row>
    <row r="54" spans="1:12" x14ac:dyDescent="0.25">
      <c r="A54" s="51" t="s">
        <v>154</v>
      </c>
      <c r="B54" s="52"/>
      <c r="C54" s="52"/>
      <c r="D54" s="52"/>
    </row>
    <row r="55" spans="1:12" ht="78.75" x14ac:dyDescent="0.25">
      <c r="A55" s="53" t="s">
        <v>84</v>
      </c>
      <c r="B55" s="53" t="s">
        <v>85</v>
      </c>
      <c r="C55" s="53" t="s">
        <v>86</v>
      </c>
      <c r="F55" s="54" t="s">
        <v>87</v>
      </c>
      <c r="G55" s="54" t="s">
        <v>113</v>
      </c>
      <c r="H55" s="54" t="s">
        <v>155</v>
      </c>
      <c r="I55" s="54" t="s">
        <v>156</v>
      </c>
      <c r="J55" s="54" t="s">
        <v>157</v>
      </c>
      <c r="K55" s="54" t="s">
        <v>158</v>
      </c>
      <c r="L55" s="54" t="s">
        <v>159</v>
      </c>
    </row>
    <row r="56" spans="1:12" ht="31.5" x14ac:dyDescent="0.25">
      <c r="A56" s="83" t="s">
        <v>160</v>
      </c>
      <c r="B56" s="77">
        <v>27.78</v>
      </c>
      <c r="C56" s="77" t="s">
        <v>161</v>
      </c>
      <c r="F56" s="90">
        <v>2010</v>
      </c>
      <c r="G56" s="91">
        <f>B56</f>
        <v>27.78</v>
      </c>
      <c r="H56" s="55"/>
      <c r="I56" s="55"/>
      <c r="J56" s="55"/>
      <c r="K56" s="55"/>
      <c r="L56" s="55"/>
    </row>
    <row r="57" spans="1:12" ht="31.5" x14ac:dyDescent="0.25">
      <c r="A57" s="83" t="s">
        <v>162</v>
      </c>
      <c r="B57" s="92">
        <v>8.4199999999999997E-2</v>
      </c>
      <c r="C57" s="55"/>
      <c r="F57" s="90">
        <v>2011</v>
      </c>
      <c r="G57" s="93">
        <f>G56+G56*B61</f>
        <v>28.474500000000003</v>
      </c>
      <c r="H57" s="55"/>
      <c r="I57" s="55"/>
      <c r="J57" s="55"/>
      <c r="K57" s="55"/>
      <c r="L57" s="55"/>
    </row>
    <row r="58" spans="1:12" x14ac:dyDescent="0.25">
      <c r="A58" s="55" t="s">
        <v>163</v>
      </c>
      <c r="B58" s="62">
        <f>1-B57</f>
        <v>0.91579999999999995</v>
      </c>
      <c r="C58" s="55"/>
      <c r="F58" s="90">
        <v>2012</v>
      </c>
      <c r="G58" s="93">
        <f>G57+G57*$B$38</f>
        <v>29.582158050000004</v>
      </c>
      <c r="H58" s="55"/>
      <c r="I58" s="55"/>
      <c r="J58" s="55"/>
      <c r="K58" s="55"/>
      <c r="L58" s="55"/>
    </row>
    <row r="59" spans="1:12" x14ac:dyDescent="0.25">
      <c r="A59" s="55" t="s">
        <v>164</v>
      </c>
      <c r="B59" s="87">
        <v>0.25</v>
      </c>
      <c r="C59" s="55"/>
      <c r="F59" s="90">
        <v>2013</v>
      </c>
      <c r="G59" s="93">
        <f t="shared" ref="G59:G76" si="14">G58+G58*$B$38</f>
        <v>30.732903998145005</v>
      </c>
      <c r="H59" s="55"/>
      <c r="I59" s="55"/>
      <c r="J59" s="55"/>
      <c r="K59" s="55"/>
      <c r="L59" s="55"/>
    </row>
    <row r="60" spans="1:12" x14ac:dyDescent="0.25">
      <c r="A60" s="55" t="s">
        <v>165</v>
      </c>
      <c r="B60" s="87">
        <v>0.4</v>
      </c>
      <c r="C60" s="55"/>
      <c r="F60" s="90">
        <v>2014</v>
      </c>
      <c r="G60" s="93">
        <f t="shared" si="14"/>
        <v>31.928413963672845</v>
      </c>
      <c r="H60" s="55"/>
      <c r="I60" s="55"/>
      <c r="J60" s="55"/>
      <c r="K60" s="55"/>
      <c r="L60" s="55"/>
    </row>
    <row r="61" spans="1:12" x14ac:dyDescent="0.25">
      <c r="A61" s="70" t="s">
        <v>103</v>
      </c>
      <c r="B61" s="62">
        <v>2.5000000000000001E-2</v>
      </c>
      <c r="C61" s="55"/>
      <c r="F61" s="90">
        <v>2015</v>
      </c>
      <c r="G61" s="93">
        <f t="shared" si="14"/>
        <v>33.17042926685972</v>
      </c>
      <c r="H61" s="55"/>
      <c r="I61" s="55"/>
      <c r="J61" s="55"/>
      <c r="K61" s="55"/>
      <c r="L61" s="55"/>
    </row>
    <row r="62" spans="1:12" ht="31.5" x14ac:dyDescent="0.25">
      <c r="A62" s="94" t="s">
        <v>166</v>
      </c>
      <c r="B62" s="95">
        <f>150*2500</f>
        <v>375000</v>
      </c>
      <c r="C62" s="96" t="s">
        <v>167</v>
      </c>
      <c r="F62" s="97">
        <v>2016</v>
      </c>
      <c r="G62" s="93">
        <f t="shared" si="14"/>
        <v>34.460758965340567</v>
      </c>
      <c r="H62" s="55"/>
      <c r="I62" s="55"/>
      <c r="J62" s="55"/>
      <c r="K62" s="55"/>
      <c r="L62" s="55"/>
    </row>
    <row r="63" spans="1:12" x14ac:dyDescent="0.25">
      <c r="A63" s="98" t="s">
        <v>168</v>
      </c>
      <c r="B63" s="55">
        <v>60</v>
      </c>
      <c r="C63" s="55" t="s">
        <v>169</v>
      </c>
      <c r="F63" s="99">
        <v>2017</v>
      </c>
      <c r="G63" s="93">
        <f t="shared" si="14"/>
        <v>35.801282489092316</v>
      </c>
      <c r="H63" s="69">
        <f>G63</f>
        <v>35.801282489092316</v>
      </c>
      <c r="I63" s="69">
        <f>G63-H63</f>
        <v>0</v>
      </c>
      <c r="J63" s="58">
        <f>$B$62*3</f>
        <v>1125000</v>
      </c>
      <c r="K63" s="58"/>
      <c r="L63" s="55"/>
    </row>
    <row r="64" spans="1:12" x14ac:dyDescent="0.25">
      <c r="A64" s="100" t="s">
        <v>170</v>
      </c>
      <c r="B64" s="87">
        <v>0.2</v>
      </c>
      <c r="C64" s="55"/>
      <c r="F64" s="99">
        <v>2018</v>
      </c>
      <c r="G64" s="93">
        <f t="shared" si="14"/>
        <v>37.193952377918009</v>
      </c>
      <c r="H64" s="69">
        <f t="shared" ref="H64:H67" si="15">G64</f>
        <v>37.193952377918009</v>
      </c>
      <c r="I64" s="69">
        <f t="shared" ref="I64:I76" si="16">G64-H64</f>
        <v>0</v>
      </c>
      <c r="J64" s="58">
        <f t="shared" ref="J64:J67" si="17">$B$62*3</f>
        <v>1125000</v>
      </c>
      <c r="K64" s="58"/>
      <c r="L64" s="55"/>
    </row>
    <row r="65" spans="1:12" ht="31.5" x14ac:dyDescent="0.25">
      <c r="A65" s="83" t="s">
        <v>171</v>
      </c>
      <c r="B65" s="96">
        <v>0.374</v>
      </c>
      <c r="C65" s="96" t="s">
        <v>172</v>
      </c>
      <c r="F65" s="99">
        <v>2019</v>
      </c>
      <c r="G65" s="93">
        <f t="shared" si="14"/>
        <v>38.64079712541902</v>
      </c>
      <c r="H65" s="69">
        <f t="shared" si="15"/>
        <v>38.64079712541902</v>
      </c>
      <c r="I65" s="69">
        <f t="shared" si="16"/>
        <v>0</v>
      </c>
      <c r="J65" s="58">
        <f t="shared" si="17"/>
        <v>1125000</v>
      </c>
      <c r="K65" s="58"/>
      <c r="L65" s="55"/>
    </row>
    <row r="66" spans="1:12" x14ac:dyDescent="0.25">
      <c r="F66" s="99">
        <v>2020</v>
      </c>
      <c r="G66" s="93">
        <f t="shared" si="14"/>
        <v>40.143924133597821</v>
      </c>
      <c r="H66" s="69">
        <f t="shared" si="15"/>
        <v>40.143924133597821</v>
      </c>
      <c r="I66" s="69">
        <f t="shared" si="16"/>
        <v>0</v>
      </c>
      <c r="J66" s="58">
        <f t="shared" si="17"/>
        <v>1125000</v>
      </c>
      <c r="K66" s="58"/>
      <c r="L66" s="55"/>
    </row>
    <row r="67" spans="1:12" x14ac:dyDescent="0.25">
      <c r="F67" s="99">
        <v>2021</v>
      </c>
      <c r="G67" s="93">
        <f t="shared" si="14"/>
        <v>41.705522782394773</v>
      </c>
      <c r="H67" s="69">
        <f t="shared" si="15"/>
        <v>41.705522782394773</v>
      </c>
      <c r="I67" s="69">
        <f t="shared" si="16"/>
        <v>0</v>
      </c>
      <c r="J67" s="58">
        <f t="shared" si="17"/>
        <v>1125000</v>
      </c>
      <c r="K67" s="58"/>
      <c r="L67" s="55"/>
    </row>
    <row r="68" spans="1:12" x14ac:dyDescent="0.25">
      <c r="F68" s="99">
        <v>2022</v>
      </c>
      <c r="G68" s="93">
        <f t="shared" si="14"/>
        <v>43.327867618629931</v>
      </c>
      <c r="H68" s="69">
        <f>G68*(1-$B$59)/$B$58</f>
        <v>35.483621657537071</v>
      </c>
      <c r="I68" s="69">
        <f t="shared" si="16"/>
        <v>7.8442459610928594</v>
      </c>
      <c r="J68" s="58">
        <f>$B$62*6</f>
        <v>2250000</v>
      </c>
      <c r="K68" s="58">
        <f>J68*$B$64</f>
        <v>450000</v>
      </c>
      <c r="L68" s="88">
        <f>(K68/1000*$B$65)/1000</f>
        <v>0.16830000000000001</v>
      </c>
    </row>
    <row r="69" spans="1:12" x14ac:dyDescent="0.25">
      <c r="F69" s="65">
        <v>2023</v>
      </c>
      <c r="G69" s="93">
        <f t="shared" si="14"/>
        <v>45.013321668994635</v>
      </c>
      <c r="H69" s="69">
        <f t="shared" ref="H69:H70" si="18">G69*(1-$B$59)/$B$58</f>
        <v>36.863934540015258</v>
      </c>
      <c r="I69" s="69">
        <f t="shared" si="16"/>
        <v>8.1493871289793773</v>
      </c>
      <c r="J69" s="58">
        <f t="shared" ref="J69:J73" si="19">$B$62*6</f>
        <v>2250000</v>
      </c>
      <c r="K69" s="58">
        <f t="shared" ref="K69:K76" si="20">J69*$B$64</f>
        <v>450000</v>
      </c>
      <c r="L69" s="88">
        <f t="shared" ref="L69:L76" si="21">(K69/1000*$B$65)/1000</f>
        <v>0.16830000000000001</v>
      </c>
    </row>
    <row r="70" spans="1:12" x14ac:dyDescent="0.25">
      <c r="F70" s="65">
        <v>2024</v>
      </c>
      <c r="G70" s="93">
        <f t="shared" si="14"/>
        <v>46.764339881918524</v>
      </c>
      <c r="H70" s="69">
        <f t="shared" si="18"/>
        <v>38.297941593621857</v>
      </c>
      <c r="I70" s="69">
        <f t="shared" si="16"/>
        <v>8.4663982882966664</v>
      </c>
      <c r="J70" s="58">
        <f t="shared" si="19"/>
        <v>2250000</v>
      </c>
      <c r="K70" s="58">
        <f t="shared" si="20"/>
        <v>450000</v>
      </c>
      <c r="L70" s="88">
        <f t="shared" si="21"/>
        <v>0.16830000000000001</v>
      </c>
    </row>
    <row r="71" spans="1:12" x14ac:dyDescent="0.25">
      <c r="F71" s="65">
        <v>2025</v>
      </c>
      <c r="G71" s="93">
        <f t="shared" si="14"/>
        <v>48.583472703325157</v>
      </c>
      <c r="H71" s="69">
        <f>G71*(1-$B$59)/$B$58</f>
        <v>39.78773152161375</v>
      </c>
      <c r="I71" s="69">
        <f t="shared" si="16"/>
        <v>8.7957411817114064</v>
      </c>
      <c r="J71" s="58">
        <f t="shared" si="19"/>
        <v>2250000</v>
      </c>
      <c r="K71" s="58">
        <f t="shared" si="20"/>
        <v>450000</v>
      </c>
      <c r="L71" s="88">
        <f t="shared" si="21"/>
        <v>0.16830000000000001</v>
      </c>
    </row>
    <row r="72" spans="1:12" x14ac:dyDescent="0.25">
      <c r="F72" s="65">
        <v>2026</v>
      </c>
      <c r="G72" s="93">
        <f t="shared" si="14"/>
        <v>50.473369791484508</v>
      </c>
      <c r="H72" s="69">
        <f>G72*(1-$B$59)/$B$58</f>
        <v>41.335474277804522</v>
      </c>
      <c r="I72" s="69">
        <f t="shared" si="16"/>
        <v>9.137895513679986</v>
      </c>
      <c r="J72" s="58">
        <f t="shared" si="19"/>
        <v>2250000</v>
      </c>
      <c r="K72" s="58">
        <f t="shared" si="20"/>
        <v>450000</v>
      </c>
      <c r="L72" s="88">
        <f t="shared" si="21"/>
        <v>0.16830000000000001</v>
      </c>
    </row>
    <row r="73" spans="1:12" x14ac:dyDescent="0.25">
      <c r="F73" s="65">
        <v>2027</v>
      </c>
      <c r="G73" s="93">
        <f t="shared" si="14"/>
        <v>52.436783876373255</v>
      </c>
      <c r="H73" s="69">
        <f>G73*(1-$B$59)/$B$58</f>
        <v>42.943424227211118</v>
      </c>
      <c r="I73" s="69">
        <f t="shared" si="16"/>
        <v>9.4933596491621373</v>
      </c>
      <c r="J73" s="58">
        <f t="shared" si="19"/>
        <v>2250000</v>
      </c>
      <c r="K73" s="58">
        <f t="shared" si="20"/>
        <v>450000</v>
      </c>
      <c r="L73" s="88">
        <f t="shared" si="21"/>
        <v>0.16830000000000001</v>
      </c>
    </row>
    <row r="74" spans="1:12" x14ac:dyDescent="0.25">
      <c r="F74" s="65">
        <v>2028</v>
      </c>
      <c r="G74" s="93">
        <f t="shared" si="14"/>
        <v>54.476574769164174</v>
      </c>
      <c r="H74" s="69">
        <f>G74*(1-$B$60)/$B$58</f>
        <v>35.691138743719705</v>
      </c>
      <c r="I74" s="69">
        <f t="shared" si="16"/>
        <v>18.785436025444469</v>
      </c>
      <c r="J74" s="58">
        <f>$B$62*9</f>
        <v>3375000</v>
      </c>
      <c r="K74" s="58">
        <f t="shared" si="20"/>
        <v>675000</v>
      </c>
      <c r="L74" s="88">
        <f t="shared" si="21"/>
        <v>0.25245000000000001</v>
      </c>
    </row>
    <row r="75" spans="1:12" x14ac:dyDescent="0.25">
      <c r="F75" s="65">
        <v>2029</v>
      </c>
      <c r="G75" s="93">
        <f t="shared" si="14"/>
        <v>56.595713527684659</v>
      </c>
      <c r="H75" s="69">
        <f t="shared" ref="H75:H76" si="22">G75*(1-$B$60)/$B$58</f>
        <v>37.079524040850394</v>
      </c>
      <c r="I75" s="69">
        <f t="shared" si="16"/>
        <v>19.516189486834264</v>
      </c>
      <c r="J75" s="58">
        <f t="shared" ref="J75:J76" si="23">$B$62*9</f>
        <v>3375000</v>
      </c>
      <c r="K75" s="58">
        <f t="shared" si="20"/>
        <v>675000</v>
      </c>
      <c r="L75" s="88">
        <f t="shared" si="21"/>
        <v>0.25245000000000001</v>
      </c>
    </row>
    <row r="76" spans="1:12" ht="16.5" thickBot="1" x14ac:dyDescent="0.3">
      <c r="F76" s="65">
        <v>2030</v>
      </c>
      <c r="G76" s="93">
        <f t="shared" si="14"/>
        <v>58.797286783911595</v>
      </c>
      <c r="H76" s="69">
        <f t="shared" si="22"/>
        <v>38.521917526039481</v>
      </c>
      <c r="I76" s="69">
        <f t="shared" si="16"/>
        <v>20.275369257872114</v>
      </c>
      <c r="J76" s="58">
        <f t="shared" si="23"/>
        <v>3375000</v>
      </c>
      <c r="K76" s="58">
        <f t="shared" si="20"/>
        <v>675000</v>
      </c>
      <c r="L76" s="88">
        <f t="shared" si="21"/>
        <v>0.25245000000000001</v>
      </c>
    </row>
    <row r="77" spans="1:12" ht="31.5" x14ac:dyDescent="0.25">
      <c r="H77" s="73" t="s">
        <v>108</v>
      </c>
      <c r="I77" s="74">
        <f>AVERAGE(I63:I76)</f>
        <v>7.8902873209338065</v>
      </c>
      <c r="L77" s="74">
        <f>AVERAGE(L68:L76)</f>
        <v>0.19635000000000002</v>
      </c>
    </row>
    <row r="78" spans="1:12" ht="16.5" thickBot="1" x14ac:dyDescent="0.3">
      <c r="A78" s="51" t="s">
        <v>173</v>
      </c>
      <c r="H78" s="75" t="s">
        <v>110</v>
      </c>
      <c r="I78" s="76">
        <f>SUM(I63:I76)</f>
        <v>110.46402249307329</v>
      </c>
      <c r="L78" s="76">
        <f>SUM(L68:L76)</f>
        <v>1.7671500000000002</v>
      </c>
    </row>
    <row r="79" spans="1:12" x14ac:dyDescent="0.25">
      <c r="A79" s="53" t="s">
        <v>84</v>
      </c>
      <c r="B79" s="53" t="s">
        <v>85</v>
      </c>
      <c r="C79" s="53" t="s">
        <v>86</v>
      </c>
    </row>
    <row r="80" spans="1:12" ht="78.75" x14ac:dyDescent="0.25">
      <c r="A80" s="101" t="s">
        <v>174</v>
      </c>
      <c r="B80" s="142">
        <v>18617</v>
      </c>
      <c r="C80" s="83" t="s">
        <v>175</v>
      </c>
      <c r="D80" t="s">
        <v>540</v>
      </c>
      <c r="F80" s="54" t="s">
        <v>87</v>
      </c>
      <c r="G80" s="54" t="s">
        <v>176</v>
      </c>
      <c r="H80" s="54" t="s">
        <v>177</v>
      </c>
      <c r="I80" s="54" t="s">
        <v>178</v>
      </c>
      <c r="J80" s="54" t="s">
        <v>179</v>
      </c>
    </row>
    <row r="81" spans="1:11" ht="31.5" x14ac:dyDescent="0.25">
      <c r="A81" s="101" t="s">
        <v>180</v>
      </c>
      <c r="B81" s="142">
        <v>3893</v>
      </c>
      <c r="C81" s="83" t="s">
        <v>181</v>
      </c>
      <c r="D81" t="s">
        <v>541</v>
      </c>
      <c r="F81" s="90">
        <v>2015</v>
      </c>
      <c r="G81" s="58">
        <f>B82</f>
        <v>13767840</v>
      </c>
      <c r="H81" s="55"/>
      <c r="I81" s="55"/>
      <c r="J81" s="55"/>
    </row>
    <row r="82" spans="1:11" x14ac:dyDescent="0.25">
      <c r="A82" s="55" t="s">
        <v>182</v>
      </c>
      <c r="B82" s="56">
        <v>13767840</v>
      </c>
      <c r="C82" s="55" t="s">
        <v>183</v>
      </c>
      <c r="D82" t="s">
        <v>542</v>
      </c>
      <c r="F82" s="97">
        <v>2016</v>
      </c>
      <c r="G82" s="58">
        <f>G81+G81*$B$84</f>
        <v>14043196.800000001</v>
      </c>
      <c r="H82" s="58">
        <f>G82*1%</f>
        <v>140431.96800000002</v>
      </c>
      <c r="I82" s="58">
        <f>H82</f>
        <v>140431.96800000002</v>
      </c>
      <c r="J82" s="88">
        <f>(H82/1000*$B$85)/1000</f>
        <v>5.2521556032000004E-2</v>
      </c>
      <c r="K82" s="102"/>
    </row>
    <row r="83" spans="1:11" x14ac:dyDescent="0.25">
      <c r="A83" s="55" t="s">
        <v>184</v>
      </c>
      <c r="B83" s="145">
        <v>0.21</v>
      </c>
      <c r="C83" s="55"/>
      <c r="D83" t="s">
        <v>543</v>
      </c>
      <c r="F83" s="99">
        <v>2017</v>
      </c>
      <c r="G83" s="58">
        <f t="shared" ref="G83:G96" si="24">G82+G82*$B$84</f>
        <v>14324060.736000001</v>
      </c>
      <c r="H83" s="58">
        <f t="shared" ref="H83:H96" si="25">G83*1%</f>
        <v>143240.60736000002</v>
      </c>
      <c r="I83" s="58">
        <f>I82+H83</f>
        <v>283672.57536000002</v>
      </c>
      <c r="J83" s="88">
        <f t="shared" ref="J83:J95" si="26">(I83/1000*$B$85)/1000</f>
        <v>0.10609354318464</v>
      </c>
    </row>
    <row r="84" spans="1:11" x14ac:dyDescent="0.25">
      <c r="A84" s="55" t="s">
        <v>185</v>
      </c>
      <c r="B84" s="143">
        <v>0.02</v>
      </c>
      <c r="C84" s="55"/>
      <c r="D84" t="s">
        <v>544</v>
      </c>
      <c r="F84" s="99">
        <v>2018</v>
      </c>
      <c r="G84" s="58">
        <f t="shared" si="24"/>
        <v>14610541.950720001</v>
      </c>
      <c r="H84" s="58">
        <f t="shared" si="25"/>
        <v>146105.41950720001</v>
      </c>
      <c r="I84" s="58">
        <f t="shared" ref="I84:I95" si="27">I83+H84</f>
        <v>429777.99486720003</v>
      </c>
      <c r="J84" s="88">
        <f t="shared" si="26"/>
        <v>0.1607369700803328</v>
      </c>
    </row>
    <row r="85" spans="1:11" ht="31.5" x14ac:dyDescent="0.25">
      <c r="A85" s="83" t="s">
        <v>171</v>
      </c>
      <c r="B85" s="144">
        <v>0.374</v>
      </c>
      <c r="C85" s="96" t="s">
        <v>172</v>
      </c>
      <c r="F85" s="99">
        <v>2019</v>
      </c>
      <c r="G85" s="58">
        <f t="shared" si="24"/>
        <v>14902752.789734401</v>
      </c>
      <c r="H85" s="58">
        <f t="shared" si="25"/>
        <v>149027.527897344</v>
      </c>
      <c r="I85" s="58">
        <f t="shared" si="27"/>
        <v>578805.522764544</v>
      </c>
      <c r="J85" s="88">
        <f t="shared" si="26"/>
        <v>0.21647326551393944</v>
      </c>
    </row>
    <row r="86" spans="1:11" x14ac:dyDescent="0.25">
      <c r="F86" s="99">
        <v>2020</v>
      </c>
      <c r="G86" s="58">
        <f t="shared" si="24"/>
        <v>15200807.845529089</v>
      </c>
      <c r="H86" s="58">
        <f t="shared" si="25"/>
        <v>152008.0784552909</v>
      </c>
      <c r="I86" s="58">
        <f t="shared" si="27"/>
        <v>730813.60121983488</v>
      </c>
      <c r="J86" s="88">
        <f t="shared" si="26"/>
        <v>0.27332428685621823</v>
      </c>
    </row>
    <row r="87" spans="1:11" x14ac:dyDescent="0.25">
      <c r="F87" s="99">
        <v>2021</v>
      </c>
      <c r="G87" s="58">
        <f t="shared" si="24"/>
        <v>15504824.00243967</v>
      </c>
      <c r="H87" s="58">
        <f t="shared" si="25"/>
        <v>155048.24002439671</v>
      </c>
      <c r="I87" s="58">
        <f t="shared" si="27"/>
        <v>885861.84124423156</v>
      </c>
      <c r="J87" s="88">
        <f t="shared" si="26"/>
        <v>0.3313123286253426</v>
      </c>
    </row>
    <row r="88" spans="1:11" x14ac:dyDescent="0.25">
      <c r="F88" s="99">
        <v>2022</v>
      </c>
      <c r="G88" s="58">
        <f t="shared" si="24"/>
        <v>15814920.482488465</v>
      </c>
      <c r="H88" s="58">
        <f t="shared" si="25"/>
        <v>158149.20482488465</v>
      </c>
      <c r="I88" s="58">
        <f t="shared" si="27"/>
        <v>1044011.0460691162</v>
      </c>
      <c r="J88" s="88">
        <f t="shared" si="26"/>
        <v>0.39046013122984946</v>
      </c>
    </row>
    <row r="89" spans="1:11" x14ac:dyDescent="0.25">
      <c r="F89" s="65">
        <v>2023</v>
      </c>
      <c r="G89" s="58">
        <f t="shared" si="24"/>
        <v>16131218.892138233</v>
      </c>
      <c r="H89" s="58">
        <f t="shared" si="25"/>
        <v>161312.18892138233</v>
      </c>
      <c r="I89" s="58">
        <f t="shared" si="27"/>
        <v>1205323.2349904985</v>
      </c>
      <c r="J89" s="88">
        <f t="shared" si="26"/>
        <v>0.45079088988644644</v>
      </c>
    </row>
    <row r="90" spans="1:11" x14ac:dyDescent="0.25">
      <c r="F90" s="65">
        <v>2024</v>
      </c>
      <c r="G90" s="58">
        <f t="shared" si="24"/>
        <v>16453843.269980999</v>
      </c>
      <c r="H90" s="58">
        <f t="shared" si="25"/>
        <v>164538.43269980999</v>
      </c>
      <c r="I90" s="58">
        <f t="shared" si="27"/>
        <v>1369861.6676903085</v>
      </c>
      <c r="J90" s="88">
        <f t="shared" si="26"/>
        <v>0.51232826371617535</v>
      </c>
    </row>
    <row r="91" spans="1:11" x14ac:dyDescent="0.25">
      <c r="F91" s="65">
        <v>2025</v>
      </c>
      <c r="G91" s="58">
        <f t="shared" si="24"/>
        <v>16782920.135380618</v>
      </c>
      <c r="H91" s="58">
        <f t="shared" si="25"/>
        <v>167829.20135380619</v>
      </c>
      <c r="I91" s="58">
        <f t="shared" si="27"/>
        <v>1537690.8690441148</v>
      </c>
      <c r="J91" s="88">
        <f t="shared" si="26"/>
        <v>0.57509638502249893</v>
      </c>
    </row>
    <row r="92" spans="1:11" x14ac:dyDescent="0.25">
      <c r="F92" s="65">
        <v>2026</v>
      </c>
      <c r="G92" s="58">
        <f t="shared" si="24"/>
        <v>17118578.538088232</v>
      </c>
      <c r="H92" s="58">
        <f t="shared" si="25"/>
        <v>171185.78538088233</v>
      </c>
      <c r="I92" s="58">
        <f t="shared" si="27"/>
        <v>1708876.654424997</v>
      </c>
      <c r="J92" s="88">
        <f t="shared" si="26"/>
        <v>0.63911986875494897</v>
      </c>
    </row>
    <row r="93" spans="1:11" x14ac:dyDescent="0.25">
      <c r="F93" s="65">
        <v>2027</v>
      </c>
      <c r="G93" s="58">
        <f t="shared" si="24"/>
        <v>17460950.108849999</v>
      </c>
      <c r="H93" s="58">
        <f t="shared" si="25"/>
        <v>174609.50108849999</v>
      </c>
      <c r="I93" s="58">
        <f t="shared" si="27"/>
        <v>1883486.1555134971</v>
      </c>
      <c r="J93" s="88">
        <f t="shared" si="26"/>
        <v>0.70442382216204791</v>
      </c>
    </row>
    <row r="94" spans="1:11" x14ac:dyDescent="0.25">
      <c r="F94" s="65">
        <v>2028</v>
      </c>
      <c r="G94" s="58">
        <f t="shared" si="24"/>
        <v>17810169.111026999</v>
      </c>
      <c r="H94" s="58">
        <f t="shared" si="25"/>
        <v>178101.69111026998</v>
      </c>
      <c r="I94" s="58">
        <f t="shared" si="27"/>
        <v>2061587.8466237672</v>
      </c>
      <c r="J94" s="88">
        <f t="shared" si="26"/>
        <v>0.77103385463728902</v>
      </c>
    </row>
    <row r="95" spans="1:11" x14ac:dyDescent="0.25">
      <c r="F95" s="65">
        <v>2029</v>
      </c>
      <c r="G95" s="58">
        <f t="shared" si="24"/>
        <v>18166372.493247539</v>
      </c>
      <c r="H95" s="58">
        <f t="shared" si="25"/>
        <v>181663.72493247539</v>
      </c>
      <c r="I95" s="58">
        <f t="shared" si="27"/>
        <v>2243251.5715562426</v>
      </c>
      <c r="J95" s="88">
        <f t="shared" si="26"/>
        <v>0.83897608776203469</v>
      </c>
    </row>
    <row r="96" spans="1:11" ht="16.5" thickBot="1" x14ac:dyDescent="0.3">
      <c r="F96" s="65">
        <v>2030</v>
      </c>
      <c r="G96" s="58">
        <f t="shared" si="24"/>
        <v>18529699.943112489</v>
      </c>
      <c r="H96" s="58">
        <f t="shared" si="25"/>
        <v>185296.99943112489</v>
      </c>
      <c r="I96" s="58">
        <f>I95+H96</f>
        <v>2428548.5709873675</v>
      </c>
      <c r="J96" s="88">
        <f>(I96/1000*$B$85)/1000</f>
        <v>0.9082771655492754</v>
      </c>
    </row>
    <row r="97" spans="1:13" ht="31.5" x14ac:dyDescent="0.25">
      <c r="I97" s="73" t="s">
        <v>108</v>
      </c>
      <c r="J97" s="74">
        <f>AVERAGE(J82:J96)</f>
        <v>0.46206456126753598</v>
      </c>
    </row>
    <row r="98" spans="1:13" ht="32.25" thickBot="1" x14ac:dyDescent="0.3">
      <c r="I98" s="146" t="s">
        <v>110</v>
      </c>
      <c r="J98" s="76">
        <f>J96</f>
        <v>0.9082771655492754</v>
      </c>
    </row>
    <row r="99" spans="1:13" x14ac:dyDescent="0.25">
      <c r="A99" s="51" t="s">
        <v>186</v>
      </c>
    </row>
    <row r="100" spans="1:13" ht="94.5" x14ac:dyDescent="0.25">
      <c r="A100" s="53" t="s">
        <v>84</v>
      </c>
      <c r="B100" s="53" t="s">
        <v>85</v>
      </c>
      <c r="C100" s="53" t="s">
        <v>86</v>
      </c>
      <c r="F100" s="54" t="s">
        <v>87</v>
      </c>
      <c r="G100" s="54" t="s">
        <v>187</v>
      </c>
      <c r="H100" s="54" t="s">
        <v>188</v>
      </c>
      <c r="I100" s="54" t="s">
        <v>189</v>
      </c>
      <c r="J100" s="54" t="s">
        <v>190</v>
      </c>
      <c r="K100" s="54" t="s">
        <v>191</v>
      </c>
      <c r="L100" s="54" t="s">
        <v>192</v>
      </c>
      <c r="M100" s="54" t="s">
        <v>179</v>
      </c>
    </row>
    <row r="101" spans="1:13" x14ac:dyDescent="0.25">
      <c r="A101" s="55" t="s">
        <v>193</v>
      </c>
      <c r="B101" s="55">
        <v>44</v>
      </c>
      <c r="C101" s="55" t="s">
        <v>194</v>
      </c>
      <c r="F101" s="99">
        <v>2017</v>
      </c>
      <c r="G101" s="58">
        <f>$B$109/3*$B$112</f>
        <v>578.13333333333333</v>
      </c>
      <c r="H101" s="58">
        <f>$B$109/3*$B$111</f>
        <v>144.53333333333333</v>
      </c>
      <c r="I101" s="103">
        <f>G101*$B$101*$B$103</f>
        <v>1017514.6666666666</v>
      </c>
      <c r="J101" s="103">
        <f>H101*$B$102*$B$103</f>
        <v>308145.06666666665</v>
      </c>
      <c r="K101" s="58">
        <f>I101+J101</f>
        <v>1325659.7333333334</v>
      </c>
      <c r="L101" s="58">
        <f>K101*$B$106</f>
        <v>132565.97333333336</v>
      </c>
      <c r="M101" s="88">
        <f>(K101/1000*$B$108)/1000</f>
        <v>0.4957967402666667</v>
      </c>
    </row>
    <row r="102" spans="1:13" x14ac:dyDescent="0.25">
      <c r="A102" s="55" t="s">
        <v>195</v>
      </c>
      <c r="B102" s="55">
        <v>53.3</v>
      </c>
      <c r="C102" s="55" t="s">
        <v>194</v>
      </c>
      <c r="F102" s="99">
        <v>2018</v>
      </c>
      <c r="G102" s="58">
        <f t="shared" ref="G102:G103" si="28">$B$109/3*$B$112</f>
        <v>578.13333333333333</v>
      </c>
      <c r="H102" s="58">
        <f t="shared" ref="H102:H103" si="29">$B$109/3*$B$111</f>
        <v>144.53333333333333</v>
      </c>
      <c r="I102" s="103">
        <f t="shared" ref="I102:I114" si="30">G102*$B$101*$B$103</f>
        <v>1017514.6666666666</v>
      </c>
      <c r="J102" s="103">
        <f t="shared" ref="J102:J114" si="31">H102*$B$102*$B$103</f>
        <v>308145.06666666665</v>
      </c>
      <c r="K102" s="58">
        <f>K101+I102+J102</f>
        <v>2651319.4666666668</v>
      </c>
      <c r="L102" s="58">
        <f t="shared" ref="L102:L114" si="32">K102*$B$106</f>
        <v>265131.94666666671</v>
      </c>
      <c r="M102" s="88">
        <f t="shared" ref="M102:M114" si="33">(K102/1000*$B$108)/1000</f>
        <v>0.9915934805333334</v>
      </c>
    </row>
    <row r="103" spans="1:13" x14ac:dyDescent="0.25">
      <c r="A103" s="104" t="s">
        <v>196</v>
      </c>
      <c r="B103" s="105">
        <v>40</v>
      </c>
      <c r="C103" s="104" t="s">
        <v>197</v>
      </c>
      <c r="D103" s="34"/>
      <c r="E103" s="34"/>
      <c r="F103" s="99">
        <v>2019</v>
      </c>
      <c r="G103" s="58">
        <f t="shared" si="28"/>
        <v>578.13333333333333</v>
      </c>
      <c r="H103" s="58">
        <f t="shared" si="29"/>
        <v>144.53333333333333</v>
      </c>
      <c r="I103" s="103">
        <f t="shared" si="30"/>
        <v>1017514.6666666666</v>
      </c>
      <c r="J103" s="103">
        <f t="shared" si="31"/>
        <v>308145.06666666665</v>
      </c>
      <c r="K103" s="58">
        <f t="shared" ref="K103:K114" si="34">K102+I103+J103</f>
        <v>3976979.2</v>
      </c>
      <c r="L103" s="58">
        <f t="shared" si="32"/>
        <v>397697.92000000004</v>
      </c>
      <c r="M103" s="88">
        <f t="shared" si="33"/>
        <v>1.4873902208000003</v>
      </c>
    </row>
    <row r="104" spans="1:13" x14ac:dyDescent="0.25">
      <c r="A104" s="55" t="s">
        <v>198</v>
      </c>
      <c r="B104" s="56">
        <v>43527640</v>
      </c>
      <c r="C104" s="55" t="s">
        <v>183</v>
      </c>
      <c r="F104" s="99">
        <v>2020</v>
      </c>
      <c r="G104" s="58">
        <f>$C$110/10*$B$112</f>
        <v>222.65600000000001</v>
      </c>
      <c r="H104" s="58">
        <f>$C$110/10*$B$111</f>
        <v>55.664000000000001</v>
      </c>
      <c r="I104" s="103">
        <f t="shared" si="30"/>
        <v>391874.56</v>
      </c>
      <c r="J104" s="103">
        <f t="shared" si="31"/>
        <v>118675.648</v>
      </c>
      <c r="K104" s="58">
        <f t="shared" si="34"/>
        <v>4487529.4079999998</v>
      </c>
      <c r="L104" s="58">
        <f t="shared" si="32"/>
        <v>448752.94079999998</v>
      </c>
      <c r="M104" s="88">
        <f t="shared" si="33"/>
        <v>1.6783359985919997</v>
      </c>
    </row>
    <row r="105" spans="1:13" x14ac:dyDescent="0.25">
      <c r="A105" s="55" t="s">
        <v>199</v>
      </c>
      <c r="B105" s="56">
        <v>73324815</v>
      </c>
      <c r="C105" s="55" t="s">
        <v>183</v>
      </c>
      <c r="F105" s="99">
        <v>2021</v>
      </c>
      <c r="G105" s="58">
        <f t="shared" ref="G105:G114" si="35">$C$110/10*$B$112</f>
        <v>222.65600000000001</v>
      </c>
      <c r="H105" s="58">
        <f t="shared" ref="H105:H114" si="36">$C$110/10*$B$111</f>
        <v>55.664000000000001</v>
      </c>
      <c r="I105" s="103">
        <f t="shared" si="30"/>
        <v>391874.56</v>
      </c>
      <c r="J105" s="103">
        <f t="shared" si="31"/>
        <v>118675.648</v>
      </c>
      <c r="K105" s="58">
        <f t="shared" si="34"/>
        <v>4998079.6159999995</v>
      </c>
      <c r="L105" s="58">
        <f t="shared" si="32"/>
        <v>499807.96159999998</v>
      </c>
      <c r="M105" s="88">
        <f t="shared" si="33"/>
        <v>1.8692817763839995</v>
      </c>
    </row>
    <row r="106" spans="1:13" x14ac:dyDescent="0.25">
      <c r="A106" s="55" t="s">
        <v>200</v>
      </c>
      <c r="B106" s="87">
        <v>0.1</v>
      </c>
      <c r="C106" s="55"/>
      <c r="F106" s="99">
        <v>2022</v>
      </c>
      <c r="G106" s="58">
        <f>$C$110/10*$B$112</f>
        <v>222.65600000000001</v>
      </c>
      <c r="H106" s="58">
        <f t="shared" si="36"/>
        <v>55.664000000000001</v>
      </c>
      <c r="I106" s="103">
        <f t="shared" si="30"/>
        <v>391874.56</v>
      </c>
      <c r="J106" s="103">
        <f t="shared" si="31"/>
        <v>118675.648</v>
      </c>
      <c r="K106" s="58">
        <f t="shared" si="34"/>
        <v>5508629.8239999991</v>
      </c>
      <c r="L106" s="58">
        <f t="shared" si="32"/>
        <v>550862.98239999998</v>
      </c>
      <c r="M106" s="88">
        <f t="shared" si="33"/>
        <v>2.0602275541759996</v>
      </c>
    </row>
    <row r="107" spans="1:13" x14ac:dyDescent="0.25">
      <c r="A107" s="55" t="s">
        <v>201</v>
      </c>
      <c r="B107" s="62">
        <v>4.7600000000000003E-2</v>
      </c>
      <c r="C107" s="55"/>
      <c r="F107" s="65">
        <v>2023</v>
      </c>
      <c r="G107" s="58">
        <f t="shared" si="35"/>
        <v>222.65600000000001</v>
      </c>
      <c r="H107" s="58">
        <f t="shared" si="36"/>
        <v>55.664000000000001</v>
      </c>
      <c r="I107" s="103">
        <f t="shared" si="30"/>
        <v>391874.56</v>
      </c>
      <c r="J107" s="103">
        <f t="shared" si="31"/>
        <v>118675.648</v>
      </c>
      <c r="K107" s="58">
        <f t="shared" si="34"/>
        <v>6019180.0319999987</v>
      </c>
      <c r="L107" s="58">
        <f t="shared" si="32"/>
        <v>601918.00319999992</v>
      </c>
      <c r="M107" s="88">
        <f t="shared" si="33"/>
        <v>2.2511733319679994</v>
      </c>
    </row>
    <row r="108" spans="1:13" ht="31.5" x14ac:dyDescent="0.25">
      <c r="A108" s="83" t="s">
        <v>171</v>
      </c>
      <c r="B108" s="96">
        <v>0.374</v>
      </c>
      <c r="C108" s="96" t="s">
        <v>172</v>
      </c>
      <c r="D108" s="106"/>
      <c r="E108" s="106"/>
      <c r="F108" s="65">
        <v>2024</v>
      </c>
      <c r="G108" s="58">
        <f t="shared" si="35"/>
        <v>222.65600000000001</v>
      </c>
      <c r="H108" s="58">
        <f t="shared" si="36"/>
        <v>55.664000000000001</v>
      </c>
      <c r="I108" s="103">
        <f t="shared" si="30"/>
        <v>391874.56</v>
      </c>
      <c r="J108" s="103">
        <f t="shared" si="31"/>
        <v>118675.648</v>
      </c>
      <c r="K108" s="58">
        <f t="shared" si="34"/>
        <v>6529730.2399999984</v>
      </c>
      <c r="L108" s="58">
        <f t="shared" si="32"/>
        <v>652973.02399999986</v>
      </c>
      <c r="M108" s="88">
        <f t="shared" si="33"/>
        <v>2.4421191097599992</v>
      </c>
    </row>
    <row r="109" spans="1:13" x14ac:dyDescent="0.25">
      <c r="A109" s="107" t="s">
        <v>202</v>
      </c>
      <c r="B109" s="107">
        <v>2168</v>
      </c>
      <c r="C109" s="70"/>
      <c r="D109" s="108"/>
      <c r="E109" s="108"/>
      <c r="F109" s="65">
        <v>2025</v>
      </c>
      <c r="G109" s="58">
        <f t="shared" si="35"/>
        <v>222.65600000000001</v>
      </c>
      <c r="H109" s="58">
        <f t="shared" si="36"/>
        <v>55.664000000000001</v>
      </c>
      <c r="I109" s="103">
        <f t="shared" si="30"/>
        <v>391874.56</v>
      </c>
      <c r="J109" s="103">
        <f t="shared" si="31"/>
        <v>118675.648</v>
      </c>
      <c r="K109" s="58">
        <f t="shared" si="34"/>
        <v>7040280.447999998</v>
      </c>
      <c r="L109" s="58">
        <f t="shared" si="32"/>
        <v>704028.0447999998</v>
      </c>
      <c r="M109" s="88">
        <f t="shared" si="33"/>
        <v>2.6330648875519991</v>
      </c>
    </row>
    <row r="110" spans="1:13" x14ac:dyDescent="0.25">
      <c r="A110" s="104" t="s">
        <v>203</v>
      </c>
      <c r="B110" s="109">
        <v>30000</v>
      </c>
      <c r="C110" s="85">
        <f>(B110-B109)/10</f>
        <v>2783.2</v>
      </c>
      <c r="D110" s="34"/>
      <c r="E110" s="34"/>
      <c r="F110" s="65">
        <v>2026</v>
      </c>
      <c r="G110" s="58">
        <f t="shared" si="35"/>
        <v>222.65600000000001</v>
      </c>
      <c r="H110" s="58">
        <f t="shared" si="36"/>
        <v>55.664000000000001</v>
      </c>
      <c r="I110" s="103">
        <f t="shared" si="30"/>
        <v>391874.56</v>
      </c>
      <c r="J110" s="103">
        <f t="shared" si="31"/>
        <v>118675.648</v>
      </c>
      <c r="K110" s="58">
        <f t="shared" si="34"/>
        <v>7550830.6559999976</v>
      </c>
      <c r="L110" s="58">
        <f t="shared" si="32"/>
        <v>755083.06559999986</v>
      </c>
      <c r="M110" s="88">
        <f t="shared" si="33"/>
        <v>2.8240106653439989</v>
      </c>
    </row>
    <row r="111" spans="1:13" x14ac:dyDescent="0.25">
      <c r="A111" s="110" t="s">
        <v>204</v>
      </c>
      <c r="B111" s="111">
        <v>0.2</v>
      </c>
      <c r="C111" s="112"/>
      <c r="D111" s="113"/>
      <c r="E111" s="113"/>
      <c r="F111" s="65">
        <v>2027</v>
      </c>
      <c r="G111" s="58">
        <f t="shared" si="35"/>
        <v>222.65600000000001</v>
      </c>
      <c r="H111" s="58">
        <f t="shared" si="36"/>
        <v>55.664000000000001</v>
      </c>
      <c r="I111" s="103">
        <f t="shared" si="30"/>
        <v>391874.56</v>
      </c>
      <c r="J111" s="103">
        <f t="shared" si="31"/>
        <v>118675.648</v>
      </c>
      <c r="K111" s="58">
        <f t="shared" si="34"/>
        <v>8061380.8639999973</v>
      </c>
      <c r="L111" s="58">
        <f t="shared" si="32"/>
        <v>806138.0863999998</v>
      </c>
      <c r="M111" s="88">
        <f t="shared" si="33"/>
        <v>3.0149564431359992</v>
      </c>
    </row>
    <row r="112" spans="1:13" x14ac:dyDescent="0.25">
      <c r="A112" s="110" t="s">
        <v>205</v>
      </c>
      <c r="B112" s="114">
        <v>0.8</v>
      </c>
      <c r="C112" s="115"/>
      <c r="D112" s="108"/>
      <c r="E112" s="108"/>
      <c r="F112" s="65">
        <v>2028</v>
      </c>
      <c r="G112" s="58">
        <f t="shared" si="35"/>
        <v>222.65600000000001</v>
      </c>
      <c r="H112" s="58">
        <f t="shared" si="36"/>
        <v>55.664000000000001</v>
      </c>
      <c r="I112" s="103">
        <f t="shared" si="30"/>
        <v>391874.56</v>
      </c>
      <c r="J112" s="103">
        <f t="shared" si="31"/>
        <v>118675.648</v>
      </c>
      <c r="K112" s="58">
        <f t="shared" si="34"/>
        <v>8571931.0719999969</v>
      </c>
      <c r="L112" s="58">
        <f t="shared" si="32"/>
        <v>857193.10719999974</v>
      </c>
      <c r="M112" s="88">
        <f t="shared" si="33"/>
        <v>3.205902220927999</v>
      </c>
    </row>
    <row r="113" spans="1:13" x14ac:dyDescent="0.25">
      <c r="C113" s="116"/>
      <c r="F113" s="65">
        <v>2029</v>
      </c>
      <c r="G113" s="58">
        <f t="shared" si="35"/>
        <v>222.65600000000001</v>
      </c>
      <c r="H113" s="58">
        <f t="shared" si="36"/>
        <v>55.664000000000001</v>
      </c>
      <c r="I113" s="103">
        <f t="shared" si="30"/>
        <v>391874.56</v>
      </c>
      <c r="J113" s="103">
        <f t="shared" si="31"/>
        <v>118675.648</v>
      </c>
      <c r="K113" s="58">
        <f t="shared" si="34"/>
        <v>9082481.2799999975</v>
      </c>
      <c r="L113" s="58">
        <f t="shared" si="32"/>
        <v>908248.12799999979</v>
      </c>
      <c r="M113" s="88">
        <f t="shared" si="33"/>
        <v>3.3968479987199993</v>
      </c>
    </row>
    <row r="114" spans="1:13" ht="16.5" thickBot="1" x14ac:dyDescent="0.3">
      <c r="F114" s="65">
        <v>2030</v>
      </c>
      <c r="G114" s="58">
        <f t="shared" si="35"/>
        <v>222.65600000000001</v>
      </c>
      <c r="H114" s="58">
        <f t="shared" si="36"/>
        <v>55.664000000000001</v>
      </c>
      <c r="I114" s="103">
        <f t="shared" si="30"/>
        <v>391874.56</v>
      </c>
      <c r="J114" s="103">
        <f t="shared" si="31"/>
        <v>118675.648</v>
      </c>
      <c r="K114" s="58">
        <f t="shared" si="34"/>
        <v>9593031.487999998</v>
      </c>
      <c r="L114" s="58">
        <f t="shared" si="32"/>
        <v>959303.14879999985</v>
      </c>
      <c r="M114" s="88">
        <f t="shared" si="33"/>
        <v>3.5877937765119996</v>
      </c>
    </row>
    <row r="115" spans="1:13" ht="31.5" x14ac:dyDescent="0.25">
      <c r="L115" s="73" t="s">
        <v>108</v>
      </c>
      <c r="M115" s="74">
        <f>AVERAGE(M101:M114)</f>
        <v>2.281321014619428</v>
      </c>
    </row>
    <row r="116" spans="1:13" ht="16.5" thickBot="1" x14ac:dyDescent="0.3">
      <c r="A116" s="51" t="s">
        <v>669</v>
      </c>
      <c r="L116" s="75" t="s">
        <v>110</v>
      </c>
      <c r="M116" s="76">
        <f>M114</f>
        <v>3.5877937765119996</v>
      </c>
    </row>
    <row r="117" spans="1:13" x14ac:dyDescent="0.25">
      <c r="A117" s="53" t="s">
        <v>84</v>
      </c>
      <c r="B117" s="53" t="s">
        <v>85</v>
      </c>
      <c r="C117" s="53" t="s">
        <v>86</v>
      </c>
    </row>
    <row r="118" spans="1:13" x14ac:dyDescent="0.25">
      <c r="A118" s="55" t="s">
        <v>670</v>
      </c>
      <c r="B118" s="55">
        <v>2000</v>
      </c>
      <c r="C118" s="55" t="s">
        <v>671</v>
      </c>
    </row>
    <row r="119" spans="1:13" ht="61.5" customHeight="1" x14ac:dyDescent="0.25">
      <c r="A119" s="55" t="s">
        <v>677</v>
      </c>
      <c r="B119" s="149">
        <v>7.9</v>
      </c>
      <c r="C119" s="55" t="s">
        <v>675</v>
      </c>
      <c r="D119" s="11" t="s">
        <v>676</v>
      </c>
      <c r="F119" s="54" t="s">
        <v>87</v>
      </c>
      <c r="G119" s="152" t="s">
        <v>672</v>
      </c>
      <c r="H119" s="54" t="s">
        <v>680</v>
      </c>
      <c r="I119" s="157"/>
      <c r="J119" s="157"/>
      <c r="K119" s="157"/>
      <c r="L119" s="157"/>
      <c r="M119" s="158"/>
    </row>
    <row r="120" spans="1:13" x14ac:dyDescent="0.25">
      <c r="A120" s="104" t="s">
        <v>683</v>
      </c>
      <c r="B120" s="150">
        <f>+(B118-B122)/11</f>
        <v>130.90909090909091</v>
      </c>
      <c r="C120" s="104" t="s">
        <v>671</v>
      </c>
      <c r="F120" s="99">
        <v>2017</v>
      </c>
      <c r="G120" s="153">
        <f>+$B$122/3</f>
        <v>186.66666666666666</v>
      </c>
      <c r="H120" s="160">
        <f>+G120*B119/1000</f>
        <v>1.4746666666666668</v>
      </c>
      <c r="I120" s="154"/>
      <c r="J120" s="154"/>
      <c r="K120" s="155"/>
      <c r="L120" s="155"/>
      <c r="M120" s="156"/>
    </row>
    <row r="121" spans="1:13" x14ac:dyDescent="0.25">
      <c r="A121" s="55" t="s">
        <v>678</v>
      </c>
      <c r="B121" s="161">
        <f>+B120/B118</f>
        <v>6.545454545454546E-2</v>
      </c>
      <c r="C121" s="55" t="s">
        <v>679</v>
      </c>
      <c r="F121" s="99">
        <v>2018</v>
      </c>
      <c r="G121" s="153">
        <f t="shared" ref="G121:G122" si="37">+$B$122/3</f>
        <v>186.66666666666666</v>
      </c>
      <c r="H121" s="160">
        <f>+G121*B119/1000</f>
        <v>1.4746666666666668</v>
      </c>
      <c r="I121" s="154"/>
      <c r="J121" s="154"/>
      <c r="K121" s="155"/>
      <c r="L121" s="155"/>
      <c r="M121" s="156"/>
    </row>
    <row r="122" spans="1:13" x14ac:dyDescent="0.25">
      <c r="A122" s="55" t="s">
        <v>682</v>
      </c>
      <c r="B122" s="56">
        <v>560</v>
      </c>
      <c r="C122" s="55" t="s">
        <v>671</v>
      </c>
      <c r="F122" s="99">
        <v>2019</v>
      </c>
      <c r="G122" s="153">
        <f t="shared" si="37"/>
        <v>186.66666666666666</v>
      </c>
      <c r="H122" s="160">
        <f>+G122*B119/1000</f>
        <v>1.4746666666666668</v>
      </c>
      <c r="I122" s="154"/>
      <c r="J122" s="154"/>
      <c r="K122" s="155"/>
      <c r="L122" s="155"/>
      <c r="M122" s="156"/>
    </row>
    <row r="123" spans="1:13" x14ac:dyDescent="0.25">
      <c r="A123" s="55"/>
      <c r="B123" s="87"/>
      <c r="C123" s="55"/>
      <c r="F123" s="99">
        <v>2020</v>
      </c>
      <c r="G123" s="153">
        <f>+$B$118*$B$121</f>
        <v>130.90909090909091</v>
      </c>
      <c r="H123" s="160">
        <f>+G123*B119/1000</f>
        <v>1.0341818181818183</v>
      </c>
      <c r="I123" s="154"/>
      <c r="J123" s="154"/>
      <c r="K123" s="155"/>
      <c r="L123" s="155"/>
      <c r="M123" s="156"/>
    </row>
    <row r="124" spans="1:13" x14ac:dyDescent="0.25">
      <c r="A124" s="55"/>
      <c r="B124" s="62"/>
      <c r="C124" s="55"/>
      <c r="F124" s="99">
        <v>2021</v>
      </c>
      <c r="G124" s="153">
        <f t="shared" ref="G124:G133" si="38">+$B$118*$B$121</f>
        <v>130.90909090909091</v>
      </c>
      <c r="H124" s="160">
        <f>+G124*B119/1000</f>
        <v>1.0341818181818183</v>
      </c>
      <c r="I124" s="154"/>
      <c r="J124" s="154"/>
      <c r="K124" s="155"/>
      <c r="L124" s="155"/>
      <c r="M124" s="156"/>
    </row>
    <row r="125" spans="1:13" x14ac:dyDescent="0.25">
      <c r="A125" s="83"/>
      <c r="B125" s="96"/>
      <c r="C125" s="96"/>
      <c r="F125" s="99">
        <v>2022</v>
      </c>
      <c r="G125" s="153">
        <f t="shared" si="38"/>
        <v>130.90909090909091</v>
      </c>
      <c r="H125" s="160">
        <f>+G125*B119/1000</f>
        <v>1.0341818181818183</v>
      </c>
      <c r="I125" s="154"/>
      <c r="J125" s="154"/>
      <c r="K125" s="155"/>
      <c r="L125" s="155"/>
      <c r="M125" s="156"/>
    </row>
    <row r="126" spans="1:13" x14ac:dyDescent="0.25">
      <c r="A126" s="107"/>
      <c r="B126" s="107"/>
      <c r="C126" s="70"/>
      <c r="F126" s="65">
        <v>2023</v>
      </c>
      <c r="G126" s="153">
        <f t="shared" si="38"/>
        <v>130.90909090909091</v>
      </c>
      <c r="H126" s="160">
        <f>+G126*B119/1000</f>
        <v>1.0341818181818183</v>
      </c>
      <c r="I126" s="154"/>
      <c r="J126" s="154"/>
      <c r="K126" s="155"/>
      <c r="L126" s="155"/>
      <c r="M126" s="156"/>
    </row>
    <row r="127" spans="1:13" x14ac:dyDescent="0.25">
      <c r="F127" s="65">
        <v>2024</v>
      </c>
      <c r="G127" s="153">
        <f t="shared" si="38"/>
        <v>130.90909090909091</v>
      </c>
      <c r="H127" s="160">
        <f>+G127*B119/1000</f>
        <v>1.0341818181818183</v>
      </c>
      <c r="I127" s="154"/>
      <c r="J127" s="154"/>
      <c r="K127" s="155"/>
      <c r="L127" s="155"/>
      <c r="M127" s="156"/>
    </row>
    <row r="128" spans="1:13" x14ac:dyDescent="0.25">
      <c r="F128" s="65">
        <v>2025</v>
      </c>
      <c r="G128" s="153">
        <f t="shared" si="38"/>
        <v>130.90909090909091</v>
      </c>
      <c r="H128" s="160">
        <f>+G128*B119/1000</f>
        <v>1.0341818181818183</v>
      </c>
      <c r="I128" s="154"/>
      <c r="J128" s="154"/>
      <c r="K128" s="155"/>
      <c r="L128" s="155"/>
      <c r="M128" s="156"/>
    </row>
    <row r="129" spans="1:13" x14ac:dyDescent="0.25">
      <c r="F129" s="65">
        <v>2026</v>
      </c>
      <c r="G129" s="153">
        <f t="shared" si="38"/>
        <v>130.90909090909091</v>
      </c>
      <c r="H129" s="160">
        <f>+G129*B119/1000</f>
        <v>1.0341818181818183</v>
      </c>
      <c r="I129" s="154"/>
      <c r="J129" s="154"/>
      <c r="K129" s="155"/>
      <c r="L129" s="155"/>
      <c r="M129" s="156"/>
    </row>
    <row r="130" spans="1:13" x14ac:dyDescent="0.25">
      <c r="D130" s="151"/>
      <c r="F130" s="65">
        <v>2027</v>
      </c>
      <c r="G130" s="153">
        <f t="shared" si="38"/>
        <v>130.90909090909091</v>
      </c>
      <c r="H130" s="160">
        <f>+G130*B119/1000</f>
        <v>1.0341818181818183</v>
      </c>
      <c r="I130" s="154"/>
      <c r="J130" s="154"/>
      <c r="K130" s="155"/>
      <c r="L130" s="155"/>
      <c r="M130" s="156"/>
    </row>
    <row r="131" spans="1:13" x14ac:dyDescent="0.25">
      <c r="F131" s="65">
        <v>2028</v>
      </c>
      <c r="G131" s="153">
        <f t="shared" si="38"/>
        <v>130.90909090909091</v>
      </c>
      <c r="H131" s="160">
        <f>+G131*B119/1000</f>
        <v>1.0341818181818183</v>
      </c>
      <c r="I131" s="154"/>
      <c r="J131" s="154"/>
      <c r="K131" s="155"/>
      <c r="L131" s="155"/>
      <c r="M131" s="156"/>
    </row>
    <row r="132" spans="1:13" x14ac:dyDescent="0.25">
      <c r="F132" s="65">
        <v>2029</v>
      </c>
      <c r="G132" s="153">
        <f t="shared" si="38"/>
        <v>130.90909090909091</v>
      </c>
      <c r="H132" s="160">
        <f>+G132*B119/1000</f>
        <v>1.0341818181818183</v>
      </c>
      <c r="I132" s="154"/>
      <c r="J132" s="154"/>
      <c r="K132" s="155"/>
      <c r="L132" s="155"/>
      <c r="M132" s="156"/>
    </row>
    <row r="133" spans="1:13" ht="16.5" thickBot="1" x14ac:dyDescent="0.3">
      <c r="F133" s="65">
        <v>2030</v>
      </c>
      <c r="G133" s="153">
        <f t="shared" si="38"/>
        <v>130.90909090909091</v>
      </c>
      <c r="H133" s="160">
        <f>+G133*B119/1000</f>
        <v>1.0341818181818183</v>
      </c>
      <c r="I133" s="154"/>
      <c r="J133" s="154"/>
      <c r="K133" s="155"/>
      <c r="L133" s="155"/>
      <c r="M133" s="156"/>
    </row>
    <row r="134" spans="1:13" ht="31.5" x14ac:dyDescent="0.25">
      <c r="A134" s="11">
        <f>22500*19</f>
        <v>427500</v>
      </c>
      <c r="G134" s="73" t="s">
        <v>108</v>
      </c>
      <c r="H134" s="159">
        <f>+AVERAGE(H120:H133)</f>
        <v>1.1285714285714283</v>
      </c>
    </row>
    <row r="135" spans="1:13" ht="16.5" thickBot="1" x14ac:dyDescent="0.3">
      <c r="G135" s="75" t="s">
        <v>110</v>
      </c>
      <c r="H135" s="76">
        <f>+H133</f>
        <v>1.0341818181818183</v>
      </c>
    </row>
  </sheetData>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09"/>
  <sheetViews>
    <sheetView topLeftCell="A33" zoomScaleNormal="100" workbookViewId="0">
      <selection activeCell="F34" sqref="F34:L34"/>
    </sheetView>
  </sheetViews>
  <sheetFormatPr baseColWidth="10" defaultColWidth="12.42578125" defaultRowHeight="15.75" x14ac:dyDescent="0.25"/>
  <cols>
    <col min="1" max="1" width="16.85546875" style="140" customWidth="1"/>
    <col min="2" max="2" width="14.140625" style="140" customWidth="1"/>
    <col min="3" max="3" width="3" style="140" customWidth="1"/>
    <col min="4" max="4" width="28" style="140" customWidth="1"/>
    <col min="5" max="5" width="26.140625" style="140" customWidth="1"/>
    <col min="6" max="6" width="18.42578125" style="140" customWidth="1"/>
    <col min="7" max="7" width="2.42578125" style="140" customWidth="1"/>
    <col min="8" max="8" width="4.140625" style="140" customWidth="1"/>
    <col min="9" max="9" width="13.42578125" style="140" customWidth="1"/>
    <col min="10" max="10" width="4.42578125" style="140" customWidth="1"/>
    <col min="11" max="11" width="18.5703125" style="140" customWidth="1"/>
    <col min="12" max="12" width="6.140625" style="140" customWidth="1"/>
    <col min="13" max="24" width="12.42578125" style="139"/>
    <col min="25" max="16384" width="12.42578125" style="140"/>
  </cols>
  <sheetData>
    <row r="1" spans="1:12" ht="29.1" customHeight="1" x14ac:dyDescent="0.25">
      <c r="A1" s="320" t="s">
        <v>1</v>
      </c>
      <c r="B1" s="321"/>
      <c r="C1" s="321"/>
      <c r="D1" s="321"/>
      <c r="E1" s="321"/>
      <c r="F1" s="321"/>
      <c r="G1" s="321"/>
      <c r="H1" s="321"/>
      <c r="I1" s="321"/>
      <c r="J1" s="321"/>
      <c r="K1" s="321"/>
      <c r="L1" s="322"/>
    </row>
    <row r="2" spans="1:12" ht="28.35" customHeight="1" x14ac:dyDescent="0.25">
      <c r="A2" s="323" t="s">
        <v>728</v>
      </c>
      <c r="B2" s="323"/>
      <c r="C2" s="323"/>
      <c r="D2" s="323"/>
      <c r="E2" s="323"/>
      <c r="F2" s="323"/>
      <c r="G2" s="323"/>
      <c r="H2" s="323"/>
      <c r="I2" s="323"/>
      <c r="J2" s="323"/>
      <c r="K2" s="323"/>
      <c r="L2" s="323"/>
    </row>
    <row r="3" spans="1:12" ht="7.35" customHeight="1" x14ac:dyDescent="0.25">
      <c r="A3" s="324"/>
      <c r="B3" s="324"/>
      <c r="C3" s="324"/>
      <c r="D3" s="324"/>
      <c r="E3" s="324"/>
      <c r="F3" s="324"/>
      <c r="G3" s="324"/>
      <c r="H3" s="324"/>
      <c r="I3" s="324"/>
      <c r="J3" s="324"/>
      <c r="K3" s="324"/>
      <c r="L3" s="324"/>
    </row>
    <row r="4" spans="1:12" x14ac:dyDescent="0.25">
      <c r="A4" s="325"/>
      <c r="B4" s="326"/>
      <c r="C4" s="326"/>
      <c r="D4" s="326"/>
      <c r="E4" s="326"/>
      <c r="F4" s="326"/>
      <c r="G4" s="326"/>
      <c r="H4" s="326"/>
      <c r="I4" s="326"/>
      <c r="J4" s="326"/>
      <c r="K4" s="327"/>
      <c r="L4" s="328"/>
    </row>
    <row r="5" spans="1:12" ht="22.35" customHeight="1" x14ac:dyDescent="0.25">
      <c r="A5" s="117" t="s">
        <v>2</v>
      </c>
      <c r="B5" s="118"/>
      <c r="C5" s="136"/>
      <c r="D5" s="329">
        <v>2</v>
      </c>
      <c r="E5" s="117" t="s">
        <v>3</v>
      </c>
      <c r="F5" s="118"/>
      <c r="G5" s="118" t="s">
        <v>207</v>
      </c>
      <c r="H5" s="119"/>
      <c r="I5" s="120" t="s">
        <v>208</v>
      </c>
      <c r="J5" s="121" t="s">
        <v>209</v>
      </c>
      <c r="K5" s="129"/>
      <c r="L5" s="330"/>
    </row>
    <row r="6" spans="1:12" ht="6.6" customHeight="1" x14ac:dyDescent="0.25">
      <c r="A6" s="117"/>
      <c r="B6" s="118"/>
      <c r="C6" s="136"/>
      <c r="D6" s="331"/>
      <c r="E6" s="331"/>
      <c r="F6" s="331"/>
      <c r="G6" s="331"/>
      <c r="H6" s="331"/>
      <c r="I6" s="331"/>
      <c r="J6" s="331"/>
      <c r="K6" s="331"/>
      <c r="L6" s="330"/>
    </row>
    <row r="7" spans="1:12" ht="22.35" customHeight="1" x14ac:dyDescent="0.25">
      <c r="A7" s="117" t="s">
        <v>4</v>
      </c>
      <c r="B7" s="118"/>
      <c r="C7" s="332"/>
      <c r="D7" s="333" t="s">
        <v>5</v>
      </c>
      <c r="E7" s="334"/>
      <c r="F7" s="334"/>
      <c r="G7" s="334"/>
      <c r="H7" s="334"/>
      <c r="I7" s="334"/>
      <c r="J7" s="334"/>
      <c r="K7" s="335"/>
      <c r="L7" s="330"/>
    </row>
    <row r="8" spans="1:12" ht="6.6" customHeight="1" x14ac:dyDescent="0.25">
      <c r="A8" s="117"/>
      <c r="B8" s="118"/>
      <c r="C8" s="136"/>
      <c r="D8" s="336"/>
      <c r="E8" s="336"/>
      <c r="F8" s="336"/>
      <c r="G8" s="336"/>
      <c r="H8" s="336"/>
      <c r="I8" s="336"/>
      <c r="J8" s="336"/>
      <c r="K8" s="336"/>
      <c r="L8" s="330"/>
    </row>
    <row r="9" spans="1:12" ht="22.35" customHeight="1" x14ac:dyDescent="0.25">
      <c r="A9" s="117" t="s">
        <v>6</v>
      </c>
      <c r="B9" s="118"/>
      <c r="C9" s="337"/>
      <c r="D9" s="333" t="s">
        <v>7</v>
      </c>
      <c r="E9" s="334"/>
      <c r="F9" s="334"/>
      <c r="G9" s="334"/>
      <c r="H9" s="334"/>
      <c r="I9" s="334"/>
      <c r="J9" s="334"/>
      <c r="K9" s="335"/>
      <c r="L9" s="330"/>
    </row>
    <row r="10" spans="1:12" ht="6.6" customHeight="1" x14ac:dyDescent="0.25">
      <c r="A10" s="117"/>
      <c r="B10" s="118"/>
      <c r="C10" s="136"/>
      <c r="D10" s="336"/>
      <c r="E10" s="336"/>
      <c r="F10" s="336"/>
      <c r="G10" s="336"/>
      <c r="H10" s="336"/>
      <c r="I10" s="336"/>
      <c r="J10" s="336"/>
      <c r="K10" s="336"/>
      <c r="L10" s="330"/>
    </row>
    <row r="11" spans="1:12" ht="22.35" customHeight="1" x14ac:dyDescent="0.25">
      <c r="A11" s="117" t="s">
        <v>8</v>
      </c>
      <c r="B11" s="118"/>
      <c r="C11" s="337"/>
      <c r="D11" s="333" t="s">
        <v>212</v>
      </c>
      <c r="E11" s="334"/>
      <c r="F11" s="334"/>
      <c r="G11" s="334"/>
      <c r="H11" s="334"/>
      <c r="I11" s="334"/>
      <c r="J11" s="334"/>
      <c r="K11" s="335"/>
      <c r="L11" s="330"/>
    </row>
    <row r="12" spans="1:12" ht="6.6" customHeight="1" x14ac:dyDescent="0.25">
      <c r="A12" s="117"/>
      <c r="B12" s="118"/>
      <c r="C12" s="136"/>
      <c r="D12" s="336"/>
      <c r="E12" s="336"/>
      <c r="F12" s="336"/>
      <c r="G12" s="336"/>
      <c r="H12" s="336"/>
      <c r="I12" s="336"/>
      <c r="J12" s="336"/>
      <c r="K12" s="336"/>
      <c r="L12" s="330"/>
    </row>
    <row r="13" spans="1:12" ht="22.35" customHeight="1" x14ac:dyDescent="0.25">
      <c r="A13" s="117" t="s">
        <v>10</v>
      </c>
      <c r="B13" s="118"/>
      <c r="C13" s="337"/>
      <c r="D13" s="333" t="s">
        <v>11</v>
      </c>
      <c r="E13" s="334"/>
      <c r="F13" s="334"/>
      <c r="G13" s="334"/>
      <c r="H13" s="334"/>
      <c r="I13" s="334"/>
      <c r="J13" s="334"/>
      <c r="K13" s="335"/>
      <c r="L13" s="330"/>
    </row>
    <row r="14" spans="1:12" ht="6.6" customHeight="1" x14ac:dyDescent="0.25">
      <c r="A14" s="117"/>
      <c r="B14" s="118"/>
      <c r="C14" s="136"/>
      <c r="D14" s="336"/>
      <c r="E14" s="336"/>
      <c r="F14" s="336"/>
      <c r="G14" s="336"/>
      <c r="H14" s="336"/>
      <c r="I14" s="336"/>
      <c r="J14" s="336"/>
      <c r="K14" s="336"/>
      <c r="L14" s="330"/>
    </row>
    <row r="15" spans="1:12" ht="22.35" customHeight="1" x14ac:dyDescent="0.25">
      <c r="A15" s="117" t="s">
        <v>12</v>
      </c>
      <c r="B15" s="118"/>
      <c r="C15" s="337"/>
      <c r="D15" s="333" t="s">
        <v>13</v>
      </c>
      <c r="E15" s="334"/>
      <c r="F15" s="334"/>
      <c r="G15" s="334"/>
      <c r="H15" s="334"/>
      <c r="I15" s="334"/>
      <c r="J15" s="334"/>
      <c r="K15" s="335"/>
      <c r="L15" s="338"/>
    </row>
    <row r="16" spans="1:12" ht="6.6" customHeight="1" x14ac:dyDescent="0.25">
      <c r="A16" s="117"/>
      <c r="B16" s="118"/>
      <c r="C16" s="136"/>
      <c r="D16" s="336"/>
      <c r="E16" s="336"/>
      <c r="F16" s="336"/>
      <c r="G16" s="336"/>
      <c r="H16" s="336"/>
      <c r="I16" s="336"/>
      <c r="J16" s="336"/>
      <c r="K16" s="336"/>
      <c r="L16" s="330"/>
    </row>
    <row r="17" spans="1:12" ht="22.35" customHeight="1" x14ac:dyDescent="0.25">
      <c r="A17" s="117" t="s">
        <v>14</v>
      </c>
      <c r="B17" s="118"/>
      <c r="C17" s="337"/>
      <c r="D17" s="333" t="s">
        <v>39</v>
      </c>
      <c r="E17" s="334"/>
      <c r="F17" s="334"/>
      <c r="G17" s="334"/>
      <c r="H17" s="334"/>
      <c r="I17" s="334"/>
      <c r="J17" s="334"/>
      <c r="K17" s="335"/>
      <c r="L17" s="338"/>
    </row>
    <row r="18" spans="1:12" ht="5.0999999999999996" customHeight="1" x14ac:dyDescent="0.25">
      <c r="A18" s="339"/>
      <c r="B18" s="340"/>
      <c r="C18" s="340"/>
      <c r="D18" s="340"/>
      <c r="E18" s="341"/>
      <c r="F18" s="342"/>
      <c r="G18" s="342"/>
      <c r="H18" s="342"/>
      <c r="I18" s="340"/>
      <c r="J18" s="340"/>
      <c r="K18" s="341"/>
      <c r="L18" s="343"/>
    </row>
    <row r="19" spans="1:12" ht="30.6" customHeight="1" x14ac:dyDescent="0.25">
      <c r="A19" s="344" t="s">
        <v>446</v>
      </c>
      <c r="B19" s="344"/>
      <c r="C19" s="344"/>
      <c r="D19" s="344"/>
      <c r="E19" s="344"/>
      <c r="F19" s="344"/>
      <c r="G19" s="344"/>
      <c r="H19" s="344"/>
      <c r="I19" s="344"/>
      <c r="J19" s="344"/>
      <c r="K19" s="344"/>
      <c r="L19" s="344"/>
    </row>
    <row r="20" spans="1:12" ht="87" customHeight="1" x14ac:dyDescent="0.25">
      <c r="A20" s="177" t="s">
        <v>16</v>
      </c>
      <c r="B20" s="178"/>
      <c r="C20" s="179"/>
      <c r="D20" s="180" t="s">
        <v>546</v>
      </c>
      <c r="E20" s="180"/>
      <c r="F20" s="180"/>
      <c r="G20" s="180"/>
      <c r="H20" s="180"/>
      <c r="I20" s="180"/>
      <c r="J20" s="180"/>
      <c r="K20" s="180"/>
      <c r="L20" s="180"/>
    </row>
    <row r="21" spans="1:12" ht="409.5" customHeight="1" x14ac:dyDescent="0.25">
      <c r="A21" s="177" t="s">
        <v>0</v>
      </c>
      <c r="B21" s="178"/>
      <c r="C21" s="179"/>
      <c r="D21" s="180" t="s">
        <v>235</v>
      </c>
      <c r="E21" s="180"/>
      <c r="F21" s="180"/>
      <c r="G21" s="180"/>
      <c r="H21" s="180"/>
      <c r="I21" s="180"/>
      <c r="J21" s="180"/>
      <c r="K21" s="180"/>
      <c r="L21" s="180"/>
    </row>
    <row r="22" spans="1:12" ht="33" customHeight="1" x14ac:dyDescent="0.25">
      <c r="A22" s="177" t="s">
        <v>17</v>
      </c>
      <c r="B22" s="178"/>
      <c r="C22" s="179"/>
      <c r="D22" s="180" t="s">
        <v>236</v>
      </c>
      <c r="E22" s="180"/>
      <c r="F22" s="180"/>
      <c r="G22" s="180"/>
      <c r="H22" s="180"/>
      <c r="I22" s="180"/>
      <c r="J22" s="180"/>
      <c r="K22" s="180"/>
      <c r="L22" s="180"/>
    </row>
    <row r="23" spans="1:12" ht="72.75" customHeight="1" x14ac:dyDescent="0.25">
      <c r="A23" s="177" t="s">
        <v>18</v>
      </c>
      <c r="B23" s="178"/>
      <c r="C23" s="179"/>
      <c r="D23" s="180" t="s">
        <v>237</v>
      </c>
      <c r="E23" s="180"/>
      <c r="F23" s="180"/>
      <c r="G23" s="180"/>
      <c r="H23" s="180"/>
      <c r="I23" s="180"/>
      <c r="J23" s="180"/>
      <c r="K23" s="180"/>
      <c r="L23" s="180"/>
    </row>
    <row r="24" spans="1:12" ht="129.75" customHeight="1" x14ac:dyDescent="0.25">
      <c r="A24" s="177" t="s">
        <v>19</v>
      </c>
      <c r="B24" s="178"/>
      <c r="C24" s="179"/>
      <c r="D24" s="180" t="s">
        <v>238</v>
      </c>
      <c r="E24" s="180"/>
      <c r="F24" s="180"/>
      <c r="G24" s="180"/>
      <c r="H24" s="180"/>
      <c r="I24" s="180"/>
      <c r="J24" s="180"/>
      <c r="K24" s="180"/>
      <c r="L24" s="180"/>
    </row>
    <row r="25" spans="1:12" ht="63.75" customHeight="1" x14ac:dyDescent="0.25">
      <c r="A25" s="177" t="s">
        <v>20</v>
      </c>
      <c r="B25" s="178"/>
      <c r="C25" s="179"/>
      <c r="D25" s="180" t="s">
        <v>239</v>
      </c>
      <c r="E25" s="180"/>
      <c r="F25" s="180"/>
      <c r="G25" s="180"/>
      <c r="H25" s="180"/>
      <c r="I25" s="180"/>
      <c r="J25" s="180"/>
      <c r="K25" s="180"/>
      <c r="L25" s="180"/>
    </row>
    <row r="26" spans="1:12" ht="59.25" customHeight="1" x14ac:dyDescent="0.25">
      <c r="A26" s="177" t="s">
        <v>21</v>
      </c>
      <c r="B26" s="178"/>
      <c r="C26" s="179"/>
      <c r="D26" s="180" t="s">
        <v>240</v>
      </c>
      <c r="E26" s="180"/>
      <c r="F26" s="180"/>
      <c r="G26" s="180"/>
      <c r="H26" s="180"/>
      <c r="I26" s="180"/>
      <c r="J26" s="180"/>
      <c r="K26" s="180"/>
      <c r="L26" s="180"/>
    </row>
    <row r="27" spans="1:12" ht="17.45" customHeight="1" x14ac:dyDescent="0.25">
      <c r="A27" s="195" t="s">
        <v>22</v>
      </c>
      <c r="B27" s="196"/>
      <c r="C27" s="197"/>
      <c r="D27" s="201" t="s">
        <v>23</v>
      </c>
      <c r="E27" s="201"/>
      <c r="F27" s="201" t="s">
        <v>67</v>
      </c>
      <c r="G27" s="201"/>
      <c r="H27" s="201"/>
      <c r="I27" s="201"/>
      <c r="J27" s="201" t="s">
        <v>25</v>
      </c>
      <c r="K27" s="201"/>
      <c r="L27" s="201"/>
    </row>
    <row r="28" spans="1:12" ht="246" customHeight="1" x14ac:dyDescent="0.25">
      <c r="A28" s="198"/>
      <c r="B28" s="199"/>
      <c r="C28" s="200"/>
      <c r="D28" s="180" t="s">
        <v>241</v>
      </c>
      <c r="E28" s="180"/>
      <c r="F28" s="180" t="s">
        <v>445</v>
      </c>
      <c r="G28" s="180"/>
      <c r="H28" s="180"/>
      <c r="I28" s="180"/>
      <c r="J28" s="180" t="s">
        <v>242</v>
      </c>
      <c r="K28" s="180"/>
      <c r="L28" s="180"/>
    </row>
    <row r="29" spans="1:12" ht="46.35" customHeight="1" x14ac:dyDescent="0.25">
      <c r="A29" s="198" t="s">
        <v>59</v>
      </c>
      <c r="B29" s="199"/>
      <c r="C29" s="200"/>
      <c r="D29" s="211" t="s">
        <v>704</v>
      </c>
      <c r="E29" s="203"/>
      <c r="F29" s="203"/>
      <c r="G29" s="203"/>
      <c r="H29" s="203"/>
      <c r="I29" s="203"/>
      <c r="J29" s="203"/>
      <c r="K29" s="203"/>
      <c r="L29" s="204"/>
    </row>
    <row r="30" spans="1:12" ht="17.45" customHeight="1" x14ac:dyDescent="0.25">
      <c r="A30" s="195" t="s">
        <v>223</v>
      </c>
      <c r="B30" s="196"/>
      <c r="C30" s="197"/>
      <c r="D30" s="201" t="s">
        <v>577</v>
      </c>
      <c r="E30" s="201"/>
      <c r="F30" s="201" t="s">
        <v>42</v>
      </c>
      <c r="G30" s="201"/>
      <c r="H30" s="201"/>
      <c r="I30" s="201"/>
      <c r="J30" s="201" t="s">
        <v>43</v>
      </c>
      <c r="K30" s="201"/>
      <c r="L30" s="201"/>
    </row>
    <row r="31" spans="1:12" ht="210.75" customHeight="1" x14ac:dyDescent="0.25">
      <c r="A31" s="198"/>
      <c r="B31" s="199"/>
      <c r="C31" s="200"/>
      <c r="D31" s="212" t="s">
        <v>244</v>
      </c>
      <c r="E31" s="212"/>
      <c r="F31" s="212" t="s">
        <v>576</v>
      </c>
      <c r="G31" s="212"/>
      <c r="H31" s="212"/>
      <c r="I31" s="212"/>
      <c r="J31" s="180" t="s">
        <v>243</v>
      </c>
      <c r="K31" s="180"/>
      <c r="L31" s="180"/>
    </row>
    <row r="32" spans="1:12" ht="62.25" customHeight="1" x14ac:dyDescent="0.25">
      <c r="A32" s="177" t="s">
        <v>28</v>
      </c>
      <c r="B32" s="178"/>
      <c r="C32" s="179"/>
      <c r="D32" s="202" t="s">
        <v>245</v>
      </c>
      <c r="E32" s="203"/>
      <c r="F32" s="203"/>
      <c r="G32" s="203"/>
      <c r="H32" s="203"/>
      <c r="I32" s="203"/>
      <c r="J32" s="203"/>
      <c r="K32" s="203"/>
      <c r="L32" s="204"/>
    </row>
    <row r="33" spans="1:12" ht="58.5" customHeight="1" x14ac:dyDescent="0.25">
      <c r="A33" s="195" t="s">
        <v>29</v>
      </c>
      <c r="B33" s="196"/>
      <c r="C33" s="197"/>
      <c r="D33" s="202" t="s">
        <v>729</v>
      </c>
      <c r="E33" s="203"/>
      <c r="F33" s="203"/>
      <c r="G33" s="203"/>
      <c r="H33" s="203"/>
      <c r="I33" s="203"/>
      <c r="J33" s="203"/>
      <c r="K33" s="203"/>
      <c r="L33" s="204"/>
    </row>
    <row r="34" spans="1:12" ht="17.45" customHeight="1" x14ac:dyDescent="0.25">
      <c r="A34" s="195" t="s">
        <v>47</v>
      </c>
      <c r="B34" s="196"/>
      <c r="C34" s="197"/>
      <c r="D34" s="201" t="s">
        <v>23</v>
      </c>
      <c r="E34" s="201"/>
      <c r="F34" s="201" t="s">
        <v>67</v>
      </c>
      <c r="G34" s="201"/>
      <c r="H34" s="201"/>
      <c r="I34" s="201"/>
      <c r="J34" s="201" t="s">
        <v>228</v>
      </c>
      <c r="K34" s="201"/>
      <c r="L34" s="201"/>
    </row>
    <row r="35" spans="1:12" ht="193.5" customHeight="1" x14ac:dyDescent="0.25">
      <c r="A35" s="198"/>
      <c r="B35" s="199"/>
      <c r="C35" s="200"/>
      <c r="D35" s="180" t="s">
        <v>547</v>
      </c>
      <c r="E35" s="180"/>
      <c r="F35" s="180" t="s">
        <v>246</v>
      </c>
      <c r="G35" s="180"/>
      <c r="H35" s="180"/>
      <c r="I35" s="180"/>
      <c r="J35" s="180" t="s">
        <v>246</v>
      </c>
      <c r="K35" s="180"/>
      <c r="L35" s="180"/>
    </row>
    <row r="36" spans="1:12" ht="17.45" customHeight="1" x14ac:dyDescent="0.25">
      <c r="A36" s="195" t="s">
        <v>30</v>
      </c>
      <c r="B36" s="196"/>
      <c r="C36" s="197"/>
      <c r="D36" s="205" t="s">
        <v>31</v>
      </c>
      <c r="E36" s="206"/>
      <c r="F36" s="207"/>
      <c r="G36" s="205" t="s">
        <v>32</v>
      </c>
      <c r="H36" s="206"/>
      <c r="I36" s="206"/>
      <c r="J36" s="206"/>
      <c r="K36" s="206"/>
      <c r="L36" s="207"/>
    </row>
    <row r="37" spans="1:12" ht="409.6" customHeight="1" x14ac:dyDescent="0.25">
      <c r="A37" s="198"/>
      <c r="B37" s="199"/>
      <c r="C37" s="200"/>
      <c r="D37" s="202" t="s">
        <v>538</v>
      </c>
      <c r="E37" s="203"/>
      <c r="F37" s="204"/>
      <c r="G37" s="202" t="s">
        <v>247</v>
      </c>
      <c r="H37" s="203"/>
      <c r="I37" s="203"/>
      <c r="J37" s="203"/>
      <c r="K37" s="203"/>
      <c r="L37" s="204"/>
    </row>
    <row r="38" spans="1:12" ht="46.35" customHeight="1" x14ac:dyDescent="0.25">
      <c r="A38" s="177" t="s">
        <v>33</v>
      </c>
      <c r="B38" s="178"/>
      <c r="C38" s="179"/>
      <c r="D38" s="202" t="s">
        <v>248</v>
      </c>
      <c r="E38" s="203"/>
      <c r="F38" s="203"/>
      <c r="G38" s="203"/>
      <c r="H38" s="203"/>
      <c r="I38" s="203"/>
      <c r="J38" s="203"/>
      <c r="K38" s="203"/>
      <c r="L38" s="204"/>
    </row>
    <row r="39" spans="1:12" ht="46.35" customHeight="1" x14ac:dyDescent="0.25">
      <c r="A39" s="177" t="s">
        <v>35</v>
      </c>
      <c r="B39" s="178"/>
      <c r="C39" s="179"/>
      <c r="D39" s="180" t="s">
        <v>249</v>
      </c>
      <c r="E39" s="180"/>
      <c r="F39" s="180"/>
      <c r="G39" s="180"/>
      <c r="H39" s="180"/>
      <c r="I39" s="180"/>
      <c r="J39" s="180"/>
      <c r="K39" s="180"/>
      <c r="L39" s="180"/>
    </row>
    <row r="40" spans="1:12" ht="132" customHeight="1" x14ac:dyDescent="0.25">
      <c r="A40" s="177" t="s">
        <v>36</v>
      </c>
      <c r="B40" s="178"/>
      <c r="C40" s="179"/>
      <c r="D40" s="202" t="s">
        <v>250</v>
      </c>
      <c r="E40" s="203"/>
      <c r="F40" s="203"/>
      <c r="G40" s="203"/>
      <c r="H40" s="203"/>
      <c r="I40" s="203"/>
      <c r="J40" s="203"/>
      <c r="K40" s="203"/>
      <c r="L40" s="204"/>
    </row>
    <row r="41" spans="1:12" s="139" customFormat="1" x14ac:dyDescent="0.25"/>
    <row r="42" spans="1:12" s="139" customFormat="1" x14ac:dyDescent="0.25"/>
    <row r="43" spans="1:12" s="139" customFormat="1" x14ac:dyDescent="0.25"/>
    <row r="44" spans="1:12" s="139" customFormat="1" x14ac:dyDescent="0.25"/>
    <row r="45" spans="1:12" s="139" customFormat="1" x14ac:dyDescent="0.25"/>
    <row r="46" spans="1:12" s="139" customFormat="1" x14ac:dyDescent="0.25"/>
    <row r="47" spans="1:12" s="139" customFormat="1" x14ac:dyDescent="0.25"/>
    <row r="48" spans="1:12" s="139" customFormat="1" x14ac:dyDescent="0.25"/>
    <row r="49" s="139" customFormat="1" x14ac:dyDescent="0.25"/>
    <row r="50" s="139" customFormat="1" x14ac:dyDescent="0.25"/>
    <row r="51" s="139" customFormat="1" x14ac:dyDescent="0.25"/>
    <row r="52" s="139" customFormat="1" x14ac:dyDescent="0.25"/>
    <row r="53" s="139" customFormat="1" x14ac:dyDescent="0.25"/>
    <row r="54" s="139" customFormat="1" x14ac:dyDescent="0.25"/>
    <row r="55" s="139" customFormat="1" x14ac:dyDescent="0.25"/>
    <row r="56" s="139" customFormat="1" x14ac:dyDescent="0.25"/>
    <row r="57" s="139" customFormat="1" x14ac:dyDescent="0.25"/>
    <row r="58" s="139" customFormat="1" x14ac:dyDescent="0.25"/>
    <row r="59" s="139" customFormat="1" x14ac:dyDescent="0.25"/>
    <row r="60" s="139" customFormat="1" x14ac:dyDescent="0.25"/>
    <row r="61" s="139" customFormat="1" x14ac:dyDescent="0.25"/>
    <row r="62" s="139" customFormat="1" x14ac:dyDescent="0.25"/>
    <row r="63" s="139" customFormat="1" x14ac:dyDescent="0.25"/>
    <row r="64" s="139" customFormat="1" x14ac:dyDescent="0.25"/>
    <row r="65" s="139" customFormat="1" x14ac:dyDescent="0.25"/>
    <row r="66" s="139" customFormat="1" x14ac:dyDescent="0.25"/>
    <row r="67" s="139" customFormat="1" x14ac:dyDescent="0.25"/>
    <row r="68" s="139" customFormat="1" x14ac:dyDescent="0.25"/>
    <row r="69" s="139" customFormat="1" x14ac:dyDescent="0.25"/>
    <row r="70" s="139" customFormat="1" x14ac:dyDescent="0.25"/>
    <row r="71" s="139" customFormat="1" x14ac:dyDescent="0.25"/>
    <row r="72" s="139" customFormat="1" x14ac:dyDescent="0.25"/>
    <row r="73" s="139" customFormat="1" x14ac:dyDescent="0.25"/>
    <row r="74" s="139" customFormat="1" x14ac:dyDescent="0.25"/>
    <row r="75" s="139" customFormat="1" x14ac:dyDescent="0.25"/>
    <row r="76" s="139" customFormat="1" x14ac:dyDescent="0.25"/>
    <row r="77" s="139" customFormat="1" x14ac:dyDescent="0.25"/>
    <row r="78" s="139" customFormat="1" x14ac:dyDescent="0.25"/>
    <row r="79" s="139" customFormat="1" x14ac:dyDescent="0.25"/>
    <row r="80" s="139" customFormat="1" x14ac:dyDescent="0.25"/>
    <row r="81" s="139" customFormat="1" x14ac:dyDescent="0.25"/>
    <row r="82" s="139" customFormat="1" x14ac:dyDescent="0.25"/>
    <row r="83" s="139" customFormat="1" x14ac:dyDescent="0.25"/>
    <row r="84" s="139" customFormat="1" x14ac:dyDescent="0.25"/>
    <row r="85" s="139" customFormat="1" x14ac:dyDescent="0.25"/>
    <row r="86" s="139" customFormat="1" x14ac:dyDescent="0.25"/>
    <row r="87" s="139" customFormat="1" x14ac:dyDescent="0.25"/>
    <row r="88" s="139" customFormat="1" x14ac:dyDescent="0.25"/>
    <row r="89" s="139" customFormat="1" x14ac:dyDescent="0.25"/>
    <row r="90" s="139" customFormat="1" x14ac:dyDescent="0.25"/>
    <row r="91" s="139" customFormat="1" x14ac:dyDescent="0.25"/>
    <row r="92" s="139" customFormat="1" x14ac:dyDescent="0.25"/>
    <row r="93" s="139" customFormat="1" x14ac:dyDescent="0.25"/>
    <row r="94" s="139" customFormat="1" x14ac:dyDescent="0.25"/>
    <row r="95" s="139" customFormat="1" x14ac:dyDescent="0.25"/>
    <row r="96" s="139" customFormat="1" x14ac:dyDescent="0.25"/>
    <row r="97" s="139" customFormat="1" x14ac:dyDescent="0.25"/>
    <row r="98" s="139" customFormat="1" x14ac:dyDescent="0.25"/>
    <row r="99" s="139" customFormat="1" x14ac:dyDescent="0.25"/>
    <row r="100" s="139" customFormat="1" x14ac:dyDescent="0.25"/>
    <row r="101" s="139" customFormat="1" x14ac:dyDescent="0.25"/>
    <row r="102" s="139" customFormat="1" x14ac:dyDescent="0.25"/>
    <row r="103" s="139" customFormat="1" x14ac:dyDescent="0.25"/>
    <row r="104" s="139" customFormat="1" x14ac:dyDescent="0.25"/>
    <row r="105" s="139" customFormat="1" x14ac:dyDescent="0.25"/>
    <row r="106" s="139" customFormat="1" x14ac:dyDescent="0.25"/>
    <row r="107" s="139" customFormat="1" x14ac:dyDescent="0.25"/>
    <row r="108" s="139" customFormat="1" x14ac:dyDescent="0.25"/>
    <row r="109" s="139" customFormat="1" x14ac:dyDescent="0.25"/>
    <row r="110" s="139" customFormat="1" x14ac:dyDescent="0.25"/>
    <row r="111" s="139" customFormat="1" x14ac:dyDescent="0.25"/>
    <row r="112" s="139" customFormat="1" x14ac:dyDescent="0.25"/>
    <row r="113" s="139" customFormat="1" x14ac:dyDescent="0.25"/>
    <row r="114" s="139" customFormat="1" x14ac:dyDescent="0.25"/>
    <row r="115" s="139" customFormat="1" x14ac:dyDescent="0.25"/>
    <row r="116" s="139" customFormat="1" x14ac:dyDescent="0.25"/>
    <row r="117" s="139" customFormat="1" x14ac:dyDescent="0.25"/>
    <row r="118" s="139" customFormat="1" x14ac:dyDescent="0.25"/>
    <row r="119" s="139" customFormat="1" x14ac:dyDescent="0.25"/>
    <row r="120" s="139" customFormat="1" x14ac:dyDescent="0.25"/>
    <row r="121" s="139" customFormat="1" x14ac:dyDescent="0.25"/>
    <row r="122" s="139" customFormat="1" x14ac:dyDescent="0.25"/>
    <row r="123" s="139" customFormat="1" x14ac:dyDescent="0.25"/>
    <row r="124" s="139" customFormat="1" x14ac:dyDescent="0.25"/>
    <row r="125" s="139" customFormat="1" x14ac:dyDescent="0.25"/>
    <row r="126" s="139" customFormat="1" x14ac:dyDescent="0.25"/>
    <row r="127" s="139" customFormat="1" x14ac:dyDescent="0.25"/>
    <row r="128" s="139" customFormat="1" x14ac:dyDescent="0.25"/>
    <row r="129" s="139" customFormat="1" x14ac:dyDescent="0.25"/>
    <row r="130" s="139" customFormat="1" x14ac:dyDescent="0.25"/>
    <row r="131" s="139" customFormat="1" x14ac:dyDescent="0.25"/>
    <row r="132" s="139" customFormat="1" x14ac:dyDescent="0.25"/>
    <row r="133" s="139" customFormat="1" x14ac:dyDescent="0.25"/>
    <row r="134" s="139" customFormat="1" x14ac:dyDescent="0.25"/>
    <row r="135" s="139" customFormat="1" x14ac:dyDescent="0.25"/>
    <row r="136" s="139" customFormat="1" x14ac:dyDescent="0.25"/>
    <row r="137" s="139" customFormat="1" x14ac:dyDescent="0.25"/>
    <row r="138" s="139" customFormat="1" x14ac:dyDescent="0.25"/>
    <row r="139" s="139" customFormat="1" x14ac:dyDescent="0.25"/>
    <row r="140" s="139" customFormat="1" x14ac:dyDescent="0.25"/>
    <row r="141" s="139" customFormat="1" x14ac:dyDescent="0.25"/>
    <row r="142" s="139" customFormat="1" x14ac:dyDescent="0.25"/>
    <row r="143" s="139" customFormat="1" x14ac:dyDescent="0.25"/>
    <row r="144" s="139" customFormat="1" x14ac:dyDescent="0.25"/>
    <row r="145" s="139" customFormat="1" x14ac:dyDescent="0.25"/>
    <row r="146" s="139" customFormat="1" x14ac:dyDescent="0.25"/>
    <row r="147" s="139" customFormat="1" x14ac:dyDescent="0.25"/>
    <row r="148" s="139" customFormat="1" x14ac:dyDescent="0.25"/>
    <row r="149" s="139" customFormat="1" x14ac:dyDescent="0.25"/>
    <row r="150" s="139" customFormat="1" x14ac:dyDescent="0.25"/>
    <row r="151" s="139" customFormat="1" x14ac:dyDescent="0.25"/>
    <row r="152" s="139" customFormat="1" x14ac:dyDescent="0.25"/>
    <row r="153" s="139" customFormat="1" x14ac:dyDescent="0.25"/>
    <row r="154" s="139" customFormat="1" x14ac:dyDescent="0.25"/>
    <row r="155" s="139" customFormat="1" x14ac:dyDescent="0.25"/>
    <row r="156" s="139" customFormat="1" x14ac:dyDescent="0.25"/>
    <row r="157" s="139" customFormat="1" x14ac:dyDescent="0.25"/>
    <row r="158" s="139" customFormat="1" x14ac:dyDescent="0.25"/>
    <row r="159" s="139" customFormat="1" x14ac:dyDescent="0.25"/>
    <row r="160" s="139" customFormat="1" x14ac:dyDescent="0.25"/>
    <row r="161" s="139" customFormat="1" x14ac:dyDescent="0.25"/>
    <row r="162" s="139" customFormat="1" x14ac:dyDescent="0.25"/>
    <row r="163" s="139" customFormat="1" x14ac:dyDescent="0.25"/>
    <row r="164" s="139" customFormat="1" x14ac:dyDescent="0.25"/>
    <row r="165" s="139" customFormat="1" x14ac:dyDescent="0.25"/>
    <row r="166" s="139" customFormat="1" x14ac:dyDescent="0.25"/>
    <row r="167" s="139" customFormat="1" x14ac:dyDescent="0.25"/>
    <row r="168" s="139" customFormat="1" x14ac:dyDescent="0.25"/>
    <row r="169" s="139" customFormat="1" x14ac:dyDescent="0.25"/>
    <row r="170" s="139" customFormat="1" x14ac:dyDescent="0.25"/>
    <row r="171" s="139" customFormat="1" x14ac:dyDescent="0.25"/>
    <row r="172" s="139" customFormat="1" x14ac:dyDescent="0.25"/>
    <row r="173" s="139" customFormat="1" x14ac:dyDescent="0.25"/>
    <row r="174" s="139" customFormat="1" x14ac:dyDescent="0.25"/>
    <row r="175" s="139" customFormat="1" x14ac:dyDescent="0.25"/>
    <row r="176" s="139" customFormat="1" x14ac:dyDescent="0.25"/>
    <row r="177" s="139" customFormat="1" x14ac:dyDescent="0.25"/>
    <row r="178" s="139" customFormat="1" x14ac:dyDescent="0.25"/>
    <row r="179" s="139" customFormat="1" x14ac:dyDescent="0.25"/>
    <row r="180" s="139" customFormat="1" x14ac:dyDescent="0.25"/>
    <row r="181" s="139" customFormat="1" x14ac:dyDescent="0.25"/>
    <row r="182" s="139" customFormat="1" x14ac:dyDescent="0.25"/>
    <row r="183" s="139" customFormat="1" x14ac:dyDescent="0.25"/>
    <row r="184" s="139" customFormat="1" x14ac:dyDescent="0.25"/>
    <row r="185" s="139" customFormat="1" x14ac:dyDescent="0.25"/>
    <row r="186" s="139" customFormat="1" x14ac:dyDescent="0.25"/>
    <row r="187" s="139" customFormat="1" x14ac:dyDescent="0.25"/>
    <row r="188" s="139" customFormat="1" x14ac:dyDescent="0.25"/>
    <row r="189" s="139" customFormat="1" x14ac:dyDescent="0.25"/>
    <row r="190" s="139" customFormat="1" x14ac:dyDescent="0.25"/>
    <row r="191" s="139" customFormat="1" x14ac:dyDescent="0.25"/>
    <row r="192" s="139" customFormat="1" x14ac:dyDescent="0.25"/>
    <row r="193" s="139" customFormat="1" x14ac:dyDescent="0.25"/>
    <row r="194" s="139" customFormat="1" x14ac:dyDescent="0.25"/>
    <row r="195" s="139" customFormat="1" x14ac:dyDescent="0.25"/>
    <row r="196" s="139" customFormat="1" x14ac:dyDescent="0.25"/>
    <row r="197" s="139" customFormat="1" x14ac:dyDescent="0.25"/>
    <row r="198" s="139" customFormat="1" x14ac:dyDescent="0.25"/>
    <row r="199" s="139" customFormat="1" x14ac:dyDescent="0.25"/>
    <row r="200" s="139" customFormat="1" x14ac:dyDescent="0.25"/>
    <row r="201" s="139" customFormat="1" x14ac:dyDescent="0.25"/>
    <row r="202" s="139" customFormat="1" x14ac:dyDescent="0.25"/>
    <row r="203" s="139" customFormat="1" x14ac:dyDescent="0.25"/>
    <row r="204" s="139" customFormat="1" x14ac:dyDescent="0.25"/>
    <row r="205" s="139" customFormat="1" x14ac:dyDescent="0.25"/>
    <row r="206" s="139" customFormat="1" x14ac:dyDescent="0.25"/>
    <row r="207" s="139" customFormat="1" x14ac:dyDescent="0.25"/>
    <row r="208" s="139" customFormat="1" x14ac:dyDescent="0.25"/>
    <row r="209" s="139" customFormat="1" ht="14.45" customHeight="1" x14ac:dyDescent="0.25"/>
  </sheetData>
  <mergeCells count="63">
    <mergeCell ref="A38:C38"/>
    <mergeCell ref="D38:L38"/>
    <mergeCell ref="A39:C39"/>
    <mergeCell ref="D39:L39"/>
    <mergeCell ref="A40:C40"/>
    <mergeCell ref="D40:L40"/>
    <mergeCell ref="A36:C37"/>
    <mergeCell ref="D36:F36"/>
    <mergeCell ref="G36:L36"/>
    <mergeCell ref="D37:F37"/>
    <mergeCell ref="G37:L37"/>
    <mergeCell ref="A32:C32"/>
    <mergeCell ref="D32:L32"/>
    <mergeCell ref="A33:C33"/>
    <mergeCell ref="D33:L33"/>
    <mergeCell ref="A34:C35"/>
    <mergeCell ref="D34:E34"/>
    <mergeCell ref="F34:I34"/>
    <mergeCell ref="J34:L34"/>
    <mergeCell ref="D35:E35"/>
    <mergeCell ref="F35:I35"/>
    <mergeCell ref="J35:L35"/>
    <mergeCell ref="A29:C29"/>
    <mergeCell ref="D29:L29"/>
    <mergeCell ref="A30:C31"/>
    <mergeCell ref="D30:E30"/>
    <mergeCell ref="F30:I30"/>
    <mergeCell ref="D31:E31"/>
    <mergeCell ref="F31:I31"/>
    <mergeCell ref="J30:L30"/>
    <mergeCell ref="J31:L31"/>
    <mergeCell ref="A27:C28"/>
    <mergeCell ref="D27:E27"/>
    <mergeCell ref="F27:I27"/>
    <mergeCell ref="J27:L27"/>
    <mergeCell ref="D28:E28"/>
    <mergeCell ref="F28:I28"/>
    <mergeCell ref="J28:L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[5]Listas!#REF!</xm:f>
          </x14:formula1>
          <xm:sqref>D15:K15 D7:K7 D9:K9 D11:K11 D13:K13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A26" zoomScale="90" zoomScaleNormal="90" workbookViewId="0">
      <selection activeCell="F27" sqref="F27:L27"/>
    </sheetView>
  </sheetViews>
  <sheetFormatPr baseColWidth="10" defaultColWidth="12.42578125" defaultRowHeight="15.75" x14ac:dyDescent="0.25"/>
  <cols>
    <col min="1" max="1" width="16.85546875" style="140" customWidth="1"/>
    <col min="2" max="2" width="14.140625" style="140" customWidth="1"/>
    <col min="3" max="3" width="3" style="140" customWidth="1"/>
    <col min="4" max="4" width="15.5703125" style="140" customWidth="1"/>
    <col min="5" max="5" width="22.42578125" style="140" customWidth="1"/>
    <col min="6" max="6" width="15.5703125" style="140" customWidth="1"/>
    <col min="7" max="7" width="2.42578125" style="140" customWidth="1"/>
    <col min="8" max="8" width="4.140625" style="140" customWidth="1"/>
    <col min="9" max="9" width="20.5703125" style="140" customWidth="1"/>
    <col min="10" max="10" width="4.42578125" style="140" customWidth="1"/>
    <col min="11" max="11" width="26" style="140" customWidth="1"/>
    <col min="12" max="12" width="13.85546875" style="140" customWidth="1"/>
    <col min="13" max="32" width="12.42578125" style="139"/>
    <col min="33" max="16384" width="12.42578125" style="140"/>
  </cols>
  <sheetData>
    <row r="1" spans="1:12" ht="29.1" customHeight="1" x14ac:dyDescent="0.25">
      <c r="A1" s="320" t="s">
        <v>1</v>
      </c>
      <c r="B1" s="321"/>
      <c r="C1" s="321"/>
      <c r="D1" s="321"/>
      <c r="E1" s="321"/>
      <c r="F1" s="321"/>
      <c r="G1" s="321"/>
      <c r="H1" s="321"/>
      <c r="I1" s="321"/>
      <c r="J1" s="321"/>
      <c r="K1" s="321"/>
      <c r="L1" s="322"/>
    </row>
    <row r="2" spans="1:12" ht="28.35" customHeight="1" x14ac:dyDescent="0.25">
      <c r="A2" s="323" t="s">
        <v>206</v>
      </c>
      <c r="B2" s="323"/>
      <c r="C2" s="323"/>
      <c r="D2" s="323"/>
      <c r="E2" s="323"/>
      <c r="F2" s="323"/>
      <c r="G2" s="323"/>
      <c r="H2" s="323"/>
      <c r="I2" s="323"/>
      <c r="J2" s="323"/>
      <c r="K2" s="323"/>
      <c r="L2" s="323"/>
    </row>
    <row r="3" spans="1:12" ht="7.35" customHeight="1" x14ac:dyDescent="0.25">
      <c r="A3" s="324"/>
      <c r="B3" s="324"/>
      <c r="C3" s="324"/>
      <c r="D3" s="324"/>
      <c r="E3" s="324"/>
      <c r="F3" s="324"/>
      <c r="G3" s="324"/>
      <c r="H3" s="324"/>
      <c r="I3" s="324"/>
      <c r="J3" s="324"/>
      <c r="K3" s="324"/>
      <c r="L3" s="324"/>
    </row>
    <row r="4" spans="1:12" x14ac:dyDescent="0.25">
      <c r="A4" s="325"/>
      <c r="B4" s="326"/>
      <c r="C4" s="326"/>
      <c r="D4" s="326"/>
      <c r="E4" s="326"/>
      <c r="F4" s="326"/>
      <c r="G4" s="326"/>
      <c r="H4" s="326"/>
      <c r="I4" s="326"/>
      <c r="J4" s="326"/>
      <c r="K4" s="327"/>
      <c r="L4" s="328"/>
    </row>
    <row r="5" spans="1:12" ht="22.35" customHeight="1" x14ac:dyDescent="0.25">
      <c r="A5" s="117" t="s">
        <v>2</v>
      </c>
      <c r="B5" s="118"/>
      <c r="C5" s="136"/>
      <c r="D5" s="329">
        <v>3</v>
      </c>
      <c r="E5" s="117" t="s">
        <v>3</v>
      </c>
      <c r="F5" s="118"/>
      <c r="G5" s="118" t="s">
        <v>207</v>
      </c>
      <c r="H5" s="119"/>
      <c r="I5" s="120" t="s">
        <v>208</v>
      </c>
      <c r="J5" s="121" t="s">
        <v>209</v>
      </c>
      <c r="K5" s="129"/>
      <c r="L5" s="330"/>
    </row>
    <row r="6" spans="1:12" ht="6.6" customHeight="1" x14ac:dyDescent="0.25">
      <c r="A6" s="117"/>
      <c r="B6" s="118"/>
      <c r="C6" s="136"/>
      <c r="D6" s="331"/>
      <c r="E6" s="331"/>
      <c r="F6" s="331"/>
      <c r="G6" s="331"/>
      <c r="H6" s="331"/>
      <c r="I6" s="331"/>
      <c r="J6" s="331"/>
      <c r="K6" s="331"/>
      <c r="L6" s="330"/>
    </row>
    <row r="7" spans="1:12" ht="22.35" customHeight="1" x14ac:dyDescent="0.25">
      <c r="A7" s="117" t="s">
        <v>4</v>
      </c>
      <c r="B7" s="118"/>
      <c r="C7" s="332"/>
      <c r="D7" s="333" t="s">
        <v>5</v>
      </c>
      <c r="E7" s="334"/>
      <c r="F7" s="334"/>
      <c r="G7" s="334"/>
      <c r="H7" s="334"/>
      <c r="I7" s="334"/>
      <c r="J7" s="334"/>
      <c r="K7" s="335"/>
      <c r="L7" s="330"/>
    </row>
    <row r="8" spans="1:12" ht="6.6" customHeight="1" x14ac:dyDescent="0.25">
      <c r="A8" s="117"/>
      <c r="B8" s="118"/>
      <c r="C8" s="136"/>
      <c r="D8" s="336"/>
      <c r="E8" s="336"/>
      <c r="F8" s="336"/>
      <c r="G8" s="336"/>
      <c r="H8" s="336"/>
      <c r="I8" s="336"/>
      <c r="J8" s="336"/>
      <c r="K8" s="336"/>
      <c r="L8" s="330"/>
    </row>
    <row r="9" spans="1:12" ht="22.35" customHeight="1" x14ac:dyDescent="0.25">
      <c r="A9" s="117" t="s">
        <v>6</v>
      </c>
      <c r="B9" s="118"/>
      <c r="C9" s="337"/>
      <c r="D9" s="333" t="s">
        <v>7</v>
      </c>
      <c r="E9" s="334"/>
      <c r="F9" s="334"/>
      <c r="G9" s="334"/>
      <c r="H9" s="334"/>
      <c r="I9" s="334"/>
      <c r="J9" s="334"/>
      <c r="K9" s="335"/>
      <c r="L9" s="330"/>
    </row>
    <row r="10" spans="1:12" ht="6.6" customHeight="1" x14ac:dyDescent="0.25">
      <c r="A10" s="117"/>
      <c r="B10" s="118"/>
      <c r="C10" s="136"/>
      <c r="D10" s="336"/>
      <c r="E10" s="336"/>
      <c r="F10" s="336"/>
      <c r="G10" s="336"/>
      <c r="H10" s="336"/>
      <c r="I10" s="336"/>
      <c r="J10" s="336"/>
      <c r="K10" s="336"/>
      <c r="L10" s="330"/>
    </row>
    <row r="11" spans="1:12" ht="22.35" customHeight="1" x14ac:dyDescent="0.25">
      <c r="A11" s="117" t="s">
        <v>8</v>
      </c>
      <c r="B11" s="118"/>
      <c r="C11" s="337"/>
      <c r="D11" s="333" t="s">
        <v>37</v>
      </c>
      <c r="E11" s="334"/>
      <c r="F11" s="334"/>
      <c r="G11" s="334"/>
      <c r="H11" s="334"/>
      <c r="I11" s="334"/>
      <c r="J11" s="334"/>
      <c r="K11" s="335"/>
      <c r="L11" s="330"/>
    </row>
    <row r="12" spans="1:12" ht="6.6" customHeight="1" x14ac:dyDescent="0.25">
      <c r="A12" s="117"/>
      <c r="B12" s="118"/>
      <c r="C12" s="136"/>
      <c r="D12" s="336"/>
      <c r="E12" s="336"/>
      <c r="F12" s="336"/>
      <c r="G12" s="336"/>
      <c r="H12" s="336"/>
      <c r="I12" s="336"/>
      <c r="J12" s="336"/>
      <c r="K12" s="336"/>
      <c r="L12" s="330"/>
    </row>
    <row r="13" spans="1:12" ht="22.35" customHeight="1" x14ac:dyDescent="0.25">
      <c r="A13" s="117" t="s">
        <v>10</v>
      </c>
      <c r="B13" s="118"/>
      <c r="C13" s="337"/>
      <c r="D13" s="333" t="s">
        <v>11</v>
      </c>
      <c r="E13" s="334"/>
      <c r="F13" s="334"/>
      <c r="G13" s="334"/>
      <c r="H13" s="334"/>
      <c r="I13" s="334"/>
      <c r="J13" s="334"/>
      <c r="K13" s="335"/>
      <c r="L13" s="330"/>
    </row>
    <row r="14" spans="1:12" ht="6.6" customHeight="1" x14ac:dyDescent="0.25">
      <c r="A14" s="117"/>
      <c r="B14" s="118"/>
      <c r="C14" s="136"/>
      <c r="D14" s="336"/>
      <c r="E14" s="336"/>
      <c r="F14" s="336"/>
      <c r="G14" s="336"/>
      <c r="H14" s="336"/>
      <c r="I14" s="336"/>
      <c r="J14" s="336"/>
      <c r="K14" s="336"/>
      <c r="L14" s="330"/>
    </row>
    <row r="15" spans="1:12" ht="22.35" customHeight="1" x14ac:dyDescent="0.25">
      <c r="A15" s="117" t="s">
        <v>12</v>
      </c>
      <c r="B15" s="118"/>
      <c r="C15" s="337"/>
      <c r="D15" s="333" t="s">
        <v>13</v>
      </c>
      <c r="E15" s="334"/>
      <c r="F15" s="334"/>
      <c r="G15" s="334"/>
      <c r="H15" s="334"/>
      <c r="I15" s="334"/>
      <c r="J15" s="334"/>
      <c r="K15" s="335"/>
      <c r="L15" s="338"/>
    </row>
    <row r="16" spans="1:12" ht="6.6" customHeight="1" x14ac:dyDescent="0.25">
      <c r="A16" s="117"/>
      <c r="B16" s="118"/>
      <c r="C16" s="136"/>
      <c r="D16" s="336"/>
      <c r="E16" s="336"/>
      <c r="F16" s="336"/>
      <c r="G16" s="336"/>
      <c r="H16" s="336"/>
      <c r="I16" s="336"/>
      <c r="J16" s="336"/>
      <c r="K16" s="336"/>
      <c r="L16" s="330"/>
    </row>
    <row r="17" spans="1:12" ht="22.35" customHeight="1" x14ac:dyDescent="0.25">
      <c r="A17" s="117" t="s">
        <v>14</v>
      </c>
      <c r="B17" s="118"/>
      <c r="C17" s="337"/>
      <c r="D17" s="333" t="s">
        <v>39</v>
      </c>
      <c r="E17" s="334"/>
      <c r="F17" s="334"/>
      <c r="G17" s="334"/>
      <c r="H17" s="334"/>
      <c r="I17" s="334"/>
      <c r="J17" s="334"/>
      <c r="K17" s="335"/>
      <c r="L17" s="338"/>
    </row>
    <row r="18" spans="1:12" ht="5.0999999999999996" customHeight="1" x14ac:dyDescent="0.25">
      <c r="A18" s="339"/>
      <c r="B18" s="340"/>
      <c r="C18" s="340"/>
      <c r="D18" s="340"/>
      <c r="E18" s="341"/>
      <c r="F18" s="342"/>
      <c r="G18" s="342"/>
      <c r="H18" s="342"/>
      <c r="I18" s="340"/>
      <c r="J18" s="340"/>
      <c r="K18" s="341"/>
      <c r="L18" s="343"/>
    </row>
    <row r="19" spans="1:12" ht="49.5" customHeight="1" x14ac:dyDescent="0.25">
      <c r="A19" s="344" t="s">
        <v>466</v>
      </c>
      <c r="B19" s="344"/>
      <c r="C19" s="344"/>
      <c r="D19" s="344"/>
      <c r="E19" s="344"/>
      <c r="F19" s="344"/>
      <c r="G19" s="344"/>
      <c r="H19" s="344"/>
      <c r="I19" s="344"/>
      <c r="J19" s="344"/>
      <c r="K19" s="344"/>
      <c r="L19" s="344"/>
    </row>
    <row r="20" spans="1:12" ht="46.5" customHeight="1" x14ac:dyDescent="0.25">
      <c r="A20" s="177" t="s">
        <v>16</v>
      </c>
      <c r="B20" s="178"/>
      <c r="C20" s="179"/>
      <c r="D20" s="180" t="s">
        <v>251</v>
      </c>
      <c r="E20" s="180"/>
      <c r="F20" s="180"/>
      <c r="G20" s="180"/>
      <c r="H20" s="180"/>
      <c r="I20" s="180"/>
      <c r="J20" s="180"/>
      <c r="K20" s="180"/>
      <c r="L20" s="180"/>
    </row>
    <row r="21" spans="1:12" ht="283.5" customHeight="1" x14ac:dyDescent="0.25">
      <c r="A21" s="177" t="s">
        <v>0</v>
      </c>
      <c r="B21" s="178"/>
      <c r="C21" s="179"/>
      <c r="D21" s="180" t="s">
        <v>548</v>
      </c>
      <c r="E21" s="180"/>
      <c r="F21" s="180"/>
      <c r="G21" s="180"/>
      <c r="H21" s="180"/>
      <c r="I21" s="180"/>
      <c r="J21" s="180"/>
      <c r="K21" s="180"/>
      <c r="L21" s="180"/>
    </row>
    <row r="22" spans="1:12" ht="46.35" customHeight="1" x14ac:dyDescent="0.25">
      <c r="A22" s="177" t="s">
        <v>17</v>
      </c>
      <c r="B22" s="178"/>
      <c r="C22" s="179"/>
      <c r="D22" s="180" t="s">
        <v>252</v>
      </c>
      <c r="E22" s="180"/>
      <c r="F22" s="180"/>
      <c r="G22" s="180"/>
      <c r="H22" s="180"/>
      <c r="I22" s="180"/>
      <c r="J22" s="180"/>
      <c r="K22" s="180"/>
      <c r="L22" s="180"/>
    </row>
    <row r="23" spans="1:12" ht="54" customHeight="1" x14ac:dyDescent="0.25">
      <c r="A23" s="177" t="s">
        <v>18</v>
      </c>
      <c r="B23" s="178"/>
      <c r="C23" s="179"/>
      <c r="D23" s="180" t="s">
        <v>253</v>
      </c>
      <c r="E23" s="180"/>
      <c r="F23" s="180"/>
      <c r="G23" s="180"/>
      <c r="H23" s="180"/>
      <c r="I23" s="180"/>
      <c r="J23" s="180"/>
      <c r="K23" s="180"/>
      <c r="L23" s="180"/>
    </row>
    <row r="24" spans="1:12" ht="57.75" customHeight="1" x14ac:dyDescent="0.25">
      <c r="A24" s="177" t="s">
        <v>19</v>
      </c>
      <c r="B24" s="178"/>
      <c r="C24" s="179"/>
      <c r="D24" s="180" t="s">
        <v>254</v>
      </c>
      <c r="E24" s="180"/>
      <c r="F24" s="180"/>
      <c r="G24" s="180"/>
      <c r="H24" s="180"/>
      <c r="I24" s="180"/>
      <c r="J24" s="180"/>
      <c r="K24" s="180"/>
      <c r="L24" s="180"/>
    </row>
    <row r="25" spans="1:12" ht="46.35" customHeight="1" x14ac:dyDescent="0.25">
      <c r="A25" s="177" t="s">
        <v>20</v>
      </c>
      <c r="B25" s="178"/>
      <c r="C25" s="179"/>
      <c r="D25" s="180" t="s">
        <v>255</v>
      </c>
      <c r="E25" s="180"/>
      <c r="F25" s="180"/>
      <c r="G25" s="180"/>
      <c r="H25" s="180"/>
      <c r="I25" s="180"/>
      <c r="J25" s="180"/>
      <c r="K25" s="180"/>
      <c r="L25" s="180"/>
    </row>
    <row r="26" spans="1:12" ht="59.25" customHeight="1" x14ac:dyDescent="0.25">
      <c r="A26" s="177" t="s">
        <v>21</v>
      </c>
      <c r="B26" s="178"/>
      <c r="C26" s="179"/>
      <c r="D26" s="180" t="s">
        <v>256</v>
      </c>
      <c r="E26" s="180"/>
      <c r="F26" s="180"/>
      <c r="G26" s="180"/>
      <c r="H26" s="180"/>
      <c r="I26" s="180"/>
      <c r="J26" s="180"/>
      <c r="K26" s="180"/>
      <c r="L26" s="180"/>
    </row>
    <row r="27" spans="1:12" ht="17.45" customHeight="1" x14ac:dyDescent="0.25">
      <c r="A27" s="195" t="s">
        <v>22</v>
      </c>
      <c r="B27" s="196"/>
      <c r="C27" s="197"/>
      <c r="D27" s="201" t="s">
        <v>23</v>
      </c>
      <c r="E27" s="201"/>
      <c r="F27" s="201" t="s">
        <v>67</v>
      </c>
      <c r="G27" s="201"/>
      <c r="H27" s="201"/>
      <c r="I27" s="201"/>
      <c r="J27" s="201" t="s">
        <v>228</v>
      </c>
      <c r="K27" s="201"/>
      <c r="L27" s="201"/>
    </row>
    <row r="28" spans="1:12" ht="322.5" customHeight="1" x14ac:dyDescent="0.25">
      <c r="A28" s="198"/>
      <c r="B28" s="199"/>
      <c r="C28" s="200"/>
      <c r="D28" s="180" t="s">
        <v>257</v>
      </c>
      <c r="E28" s="180"/>
      <c r="F28" s="180" t="s">
        <v>258</v>
      </c>
      <c r="G28" s="180"/>
      <c r="H28" s="180"/>
      <c r="I28" s="180"/>
      <c r="J28" s="180" t="s">
        <v>259</v>
      </c>
      <c r="K28" s="180"/>
      <c r="L28" s="180"/>
    </row>
    <row r="29" spans="1:12" ht="86.25" customHeight="1" x14ac:dyDescent="0.25">
      <c r="A29" s="177" t="s">
        <v>26</v>
      </c>
      <c r="B29" s="178"/>
      <c r="C29" s="179"/>
      <c r="D29" s="202" t="s">
        <v>260</v>
      </c>
      <c r="E29" s="203"/>
      <c r="F29" s="203"/>
      <c r="G29" s="203"/>
      <c r="H29" s="203"/>
      <c r="I29" s="203"/>
      <c r="J29" s="203"/>
      <c r="K29" s="203"/>
      <c r="L29" s="204"/>
    </row>
    <row r="30" spans="1:12" ht="17.45" customHeight="1" x14ac:dyDescent="0.25">
      <c r="A30" s="195" t="s">
        <v>223</v>
      </c>
      <c r="B30" s="196"/>
      <c r="C30" s="197"/>
      <c r="D30" s="201" t="s">
        <v>42</v>
      </c>
      <c r="E30" s="201"/>
      <c r="F30" s="201" t="s">
        <v>43</v>
      </c>
      <c r="G30" s="201"/>
      <c r="H30" s="201"/>
      <c r="I30" s="201"/>
      <c r="J30" s="201" t="s">
        <v>44</v>
      </c>
      <c r="K30" s="201"/>
      <c r="L30" s="201"/>
    </row>
    <row r="31" spans="1:12" ht="127.5" customHeight="1" x14ac:dyDescent="0.25">
      <c r="A31" s="198"/>
      <c r="B31" s="199"/>
      <c r="C31" s="200"/>
      <c r="D31" s="180" t="s">
        <v>261</v>
      </c>
      <c r="E31" s="180"/>
      <c r="F31" s="180" t="s">
        <v>262</v>
      </c>
      <c r="G31" s="180"/>
      <c r="H31" s="180"/>
      <c r="I31" s="180"/>
      <c r="J31" s="180" t="s">
        <v>263</v>
      </c>
      <c r="K31" s="180"/>
      <c r="L31" s="180"/>
    </row>
    <row r="32" spans="1:12" ht="64.5" customHeight="1" x14ac:dyDescent="0.25">
      <c r="A32" s="177" t="s">
        <v>28</v>
      </c>
      <c r="B32" s="178"/>
      <c r="C32" s="179"/>
      <c r="D32" s="202" t="s">
        <v>264</v>
      </c>
      <c r="E32" s="203"/>
      <c r="F32" s="203"/>
      <c r="G32" s="203"/>
      <c r="H32" s="203"/>
      <c r="I32" s="203"/>
      <c r="J32" s="203"/>
      <c r="K32" s="203"/>
      <c r="L32" s="204"/>
    </row>
    <row r="33" spans="1:12" ht="108" customHeight="1" x14ac:dyDescent="0.25">
      <c r="A33" s="195" t="s">
        <v>29</v>
      </c>
      <c r="B33" s="196"/>
      <c r="C33" s="197"/>
      <c r="D33" s="202" t="s">
        <v>730</v>
      </c>
      <c r="E33" s="203"/>
      <c r="F33" s="203"/>
      <c r="G33" s="203"/>
      <c r="H33" s="203"/>
      <c r="I33" s="203"/>
      <c r="J33" s="203"/>
      <c r="K33" s="203"/>
      <c r="L33" s="204"/>
    </row>
    <row r="34" spans="1:12" ht="17.45" customHeight="1" x14ac:dyDescent="0.25">
      <c r="A34" s="195" t="s">
        <v>47</v>
      </c>
      <c r="B34" s="196"/>
      <c r="C34" s="197"/>
      <c r="D34" s="201" t="s">
        <v>23</v>
      </c>
      <c r="E34" s="201"/>
      <c r="F34" s="201" t="s">
        <v>67</v>
      </c>
      <c r="G34" s="201"/>
      <c r="H34" s="201"/>
      <c r="I34" s="201"/>
      <c r="J34" s="201" t="s">
        <v>25</v>
      </c>
      <c r="K34" s="201"/>
      <c r="L34" s="201"/>
    </row>
    <row r="35" spans="1:12" ht="46.35" customHeight="1" x14ac:dyDescent="0.25">
      <c r="A35" s="198"/>
      <c r="B35" s="199"/>
      <c r="C35" s="200"/>
      <c r="D35" s="234" t="s">
        <v>265</v>
      </c>
      <c r="E35" s="234"/>
      <c r="F35" s="234" t="s">
        <v>265</v>
      </c>
      <c r="G35" s="234"/>
      <c r="H35" s="234"/>
      <c r="I35" s="234"/>
      <c r="J35" s="234" t="s">
        <v>265</v>
      </c>
      <c r="K35" s="234"/>
      <c r="L35" s="234"/>
    </row>
    <row r="36" spans="1:12" ht="17.45" customHeight="1" x14ac:dyDescent="0.25">
      <c r="A36" s="195" t="s">
        <v>30</v>
      </c>
      <c r="B36" s="196"/>
      <c r="C36" s="197"/>
      <c r="D36" s="205" t="s">
        <v>31</v>
      </c>
      <c r="E36" s="206"/>
      <c r="F36" s="206"/>
      <c r="G36" s="206"/>
      <c r="H36" s="207"/>
      <c r="I36" s="205" t="s">
        <v>32</v>
      </c>
      <c r="J36" s="206"/>
      <c r="K36" s="206"/>
      <c r="L36" s="207"/>
    </row>
    <row r="37" spans="1:12" ht="140.25" customHeight="1" x14ac:dyDescent="0.25">
      <c r="A37" s="198"/>
      <c r="B37" s="199"/>
      <c r="C37" s="200"/>
      <c r="D37" s="202" t="s">
        <v>537</v>
      </c>
      <c r="E37" s="203"/>
      <c r="F37" s="203"/>
      <c r="G37" s="203"/>
      <c r="H37" s="204"/>
      <c r="I37" s="202" t="s">
        <v>266</v>
      </c>
      <c r="J37" s="203"/>
      <c r="K37" s="203"/>
      <c r="L37" s="204"/>
    </row>
    <row r="38" spans="1:12" ht="49.5" customHeight="1" x14ac:dyDescent="0.25">
      <c r="A38" s="177" t="s">
        <v>33</v>
      </c>
      <c r="B38" s="178"/>
      <c r="C38" s="179"/>
      <c r="D38" s="202" t="s">
        <v>267</v>
      </c>
      <c r="E38" s="203"/>
      <c r="F38" s="203"/>
      <c r="G38" s="203"/>
      <c r="H38" s="203"/>
      <c r="I38" s="203"/>
      <c r="J38" s="203"/>
      <c r="K38" s="203"/>
      <c r="L38" s="204"/>
    </row>
    <row r="39" spans="1:12" ht="46.35" customHeight="1" x14ac:dyDescent="0.25">
      <c r="A39" s="177" t="s">
        <v>35</v>
      </c>
      <c r="B39" s="178"/>
      <c r="C39" s="179"/>
      <c r="D39" s="180" t="s">
        <v>580</v>
      </c>
      <c r="E39" s="180"/>
      <c r="F39" s="180"/>
      <c r="G39" s="180"/>
      <c r="H39" s="180"/>
      <c r="I39" s="180"/>
      <c r="J39" s="180"/>
      <c r="K39" s="180"/>
      <c r="L39" s="180"/>
    </row>
    <row r="40" spans="1:12" ht="99" customHeight="1" x14ac:dyDescent="0.25">
      <c r="A40" s="177" t="s">
        <v>36</v>
      </c>
      <c r="B40" s="178"/>
      <c r="C40" s="179"/>
      <c r="D40" s="202" t="s">
        <v>268</v>
      </c>
      <c r="E40" s="203"/>
      <c r="F40" s="203"/>
      <c r="G40" s="203"/>
      <c r="H40" s="203"/>
      <c r="I40" s="203"/>
      <c r="J40" s="203"/>
      <c r="K40" s="203"/>
      <c r="L40" s="204"/>
    </row>
    <row r="41" spans="1:12" s="139" customFormat="1" x14ac:dyDescent="0.25"/>
    <row r="42" spans="1:12" s="139" customFormat="1" x14ac:dyDescent="0.25"/>
    <row r="43" spans="1:12" s="139" customFormat="1" x14ac:dyDescent="0.25"/>
    <row r="44" spans="1:12" s="139" customFormat="1" x14ac:dyDescent="0.25"/>
    <row r="45" spans="1:12" s="139" customFormat="1" x14ac:dyDescent="0.25"/>
    <row r="46" spans="1:12" s="139" customFormat="1" x14ac:dyDescent="0.25"/>
    <row r="47" spans="1:12" s="139" customFormat="1" x14ac:dyDescent="0.25"/>
    <row r="48" spans="1:12" s="139" customFormat="1" x14ac:dyDescent="0.25"/>
    <row r="49" s="139" customFormat="1" x14ac:dyDescent="0.25"/>
    <row r="50" s="139" customFormat="1" x14ac:dyDescent="0.25"/>
    <row r="51" s="139" customFormat="1" x14ac:dyDescent="0.25"/>
    <row r="52" s="139" customFormat="1" x14ac:dyDescent="0.25"/>
    <row r="53" s="139" customFormat="1" x14ac:dyDescent="0.25"/>
    <row r="54" s="139" customFormat="1" x14ac:dyDescent="0.25"/>
    <row r="55" s="139" customFormat="1" x14ac:dyDescent="0.25"/>
    <row r="56" s="139" customFormat="1" x14ac:dyDescent="0.25"/>
    <row r="57" s="139" customFormat="1" x14ac:dyDescent="0.25"/>
    <row r="58" s="139" customFormat="1" x14ac:dyDescent="0.25"/>
    <row r="59" s="139" customFormat="1" x14ac:dyDescent="0.25"/>
    <row r="60" s="139" customFormat="1" x14ac:dyDescent="0.25"/>
    <row r="61" s="139" customFormat="1" x14ac:dyDescent="0.25"/>
    <row r="62" s="139" customFormat="1" x14ac:dyDescent="0.25"/>
    <row r="63" s="139" customFormat="1" x14ac:dyDescent="0.25"/>
    <row r="64" s="139" customFormat="1" x14ac:dyDescent="0.25"/>
    <row r="65" s="139" customFormat="1" x14ac:dyDescent="0.25"/>
    <row r="66" s="139" customFormat="1" x14ac:dyDescent="0.25"/>
    <row r="67" s="139" customFormat="1" x14ac:dyDescent="0.25"/>
    <row r="68" s="139" customFormat="1" x14ac:dyDescent="0.25"/>
    <row r="69" s="139" customFormat="1" x14ac:dyDescent="0.25"/>
    <row r="70" s="139" customFormat="1" x14ac:dyDescent="0.25"/>
    <row r="71" s="139" customFormat="1" x14ac:dyDescent="0.25"/>
    <row r="72" s="139" customFormat="1" x14ac:dyDescent="0.25"/>
    <row r="73" s="139" customFormat="1" x14ac:dyDescent="0.25"/>
    <row r="74" s="139" customFormat="1" x14ac:dyDescent="0.25"/>
    <row r="75" s="139" customFormat="1" x14ac:dyDescent="0.25"/>
    <row r="76" s="139" customFormat="1" x14ac:dyDescent="0.25"/>
    <row r="77" s="139" customFormat="1" x14ac:dyDescent="0.25"/>
    <row r="78" s="139" customFormat="1" x14ac:dyDescent="0.25"/>
    <row r="79" s="139" customFormat="1" x14ac:dyDescent="0.25"/>
    <row r="80" s="139" customFormat="1" x14ac:dyDescent="0.25"/>
    <row r="81" s="139" customFormat="1" x14ac:dyDescent="0.25"/>
    <row r="82" s="139" customFormat="1" x14ac:dyDescent="0.25"/>
    <row r="83" s="139" customFormat="1" x14ac:dyDescent="0.25"/>
    <row r="84" s="139" customFormat="1" x14ac:dyDescent="0.25"/>
    <row r="85" s="139" customFormat="1" x14ac:dyDescent="0.25"/>
    <row r="86" s="139" customFormat="1" x14ac:dyDescent="0.25"/>
    <row r="87" s="139" customFormat="1" x14ac:dyDescent="0.25"/>
    <row r="88" s="139" customFormat="1" x14ac:dyDescent="0.25"/>
    <row r="89" s="139" customFormat="1" x14ac:dyDescent="0.25"/>
    <row r="90" s="139" customFormat="1" x14ac:dyDescent="0.25"/>
    <row r="91" s="139" customFormat="1" x14ac:dyDescent="0.25"/>
    <row r="92" s="139" customFormat="1" x14ac:dyDescent="0.25"/>
    <row r="93" s="139" customFormat="1" x14ac:dyDescent="0.25"/>
    <row r="94" s="139" customFormat="1" x14ac:dyDescent="0.25"/>
    <row r="95" s="139" customFormat="1" x14ac:dyDescent="0.25"/>
    <row r="96" s="139" customFormat="1" x14ac:dyDescent="0.25"/>
    <row r="97" s="139" customFormat="1" x14ac:dyDescent="0.25"/>
    <row r="98" s="139" customFormat="1" x14ac:dyDescent="0.25"/>
    <row r="99" s="139" customFormat="1" x14ac:dyDescent="0.25"/>
    <row r="100" s="139" customFormat="1" x14ac:dyDescent="0.25"/>
    <row r="101" s="139" customFormat="1" x14ac:dyDescent="0.25"/>
    <row r="102" s="139" customFormat="1" x14ac:dyDescent="0.25"/>
    <row r="103" s="139" customFormat="1" x14ac:dyDescent="0.25"/>
    <row r="104" s="139" customFormat="1" x14ac:dyDescent="0.25"/>
    <row r="105" s="139" customFormat="1" x14ac:dyDescent="0.25"/>
    <row r="106" s="139" customFormat="1" x14ac:dyDescent="0.25"/>
    <row r="107" s="139" customFormat="1" x14ac:dyDescent="0.25"/>
    <row r="108" s="139" customFormat="1" x14ac:dyDescent="0.25"/>
    <row r="109" s="139" customFormat="1" x14ac:dyDescent="0.25"/>
    <row r="110" s="139" customFormat="1" x14ac:dyDescent="0.25"/>
    <row r="111" s="139" customFormat="1" x14ac:dyDescent="0.25"/>
    <row r="112" s="139" customFormat="1" x14ac:dyDescent="0.25"/>
    <row r="113" s="139" customFormat="1" x14ac:dyDescent="0.25"/>
    <row r="114" s="139" customFormat="1" x14ac:dyDescent="0.25"/>
    <row r="115" s="139" customFormat="1" x14ac:dyDescent="0.25"/>
    <row r="116" s="139" customFormat="1" x14ac:dyDescent="0.25"/>
    <row r="117" s="139" customFormat="1" x14ac:dyDescent="0.25"/>
    <row r="118" s="139" customFormat="1" x14ac:dyDescent="0.25"/>
    <row r="119" s="139" customFormat="1" x14ac:dyDescent="0.25"/>
    <row r="120" s="139" customFormat="1" x14ac:dyDescent="0.25"/>
    <row r="121" s="139" customFormat="1" x14ac:dyDescent="0.25"/>
    <row r="122" s="139" customFormat="1" x14ac:dyDescent="0.25"/>
    <row r="123" s="139" customFormat="1" x14ac:dyDescent="0.25"/>
    <row r="124" s="139" customFormat="1" x14ac:dyDescent="0.25"/>
    <row r="125" s="139" customFormat="1" x14ac:dyDescent="0.25"/>
    <row r="126" s="139" customFormat="1" x14ac:dyDescent="0.25"/>
    <row r="127" s="139" customFormat="1" x14ac:dyDescent="0.25"/>
    <row r="128" s="139" customFormat="1" x14ac:dyDescent="0.25"/>
    <row r="129" s="139" customFormat="1" x14ac:dyDescent="0.25"/>
    <row r="130" s="139" customFormat="1" x14ac:dyDescent="0.25"/>
    <row r="131" s="139" customFormat="1" x14ac:dyDescent="0.25"/>
    <row r="132" s="139" customFormat="1" x14ac:dyDescent="0.25"/>
    <row r="133" s="139" customFormat="1" x14ac:dyDescent="0.25"/>
    <row r="134" s="139" customFormat="1" x14ac:dyDescent="0.25"/>
    <row r="135" s="139" customFormat="1" x14ac:dyDescent="0.25"/>
    <row r="136" s="139" customFormat="1" x14ac:dyDescent="0.25"/>
    <row r="137" s="139" customFormat="1" x14ac:dyDescent="0.25"/>
    <row r="138" s="139" customFormat="1" x14ac:dyDescent="0.25"/>
    <row r="139" s="139" customFormat="1" x14ac:dyDescent="0.25"/>
    <row r="140" s="139" customFormat="1" x14ac:dyDescent="0.25"/>
    <row r="141" s="139" customFormat="1" x14ac:dyDescent="0.25"/>
    <row r="142" s="139" customFormat="1" x14ac:dyDescent="0.25"/>
    <row r="143" s="139" customFormat="1" x14ac:dyDescent="0.25"/>
    <row r="144" s="139" customFormat="1" x14ac:dyDescent="0.25"/>
    <row r="145" s="139" customFormat="1" x14ac:dyDescent="0.25"/>
    <row r="146" s="139" customFormat="1" x14ac:dyDescent="0.25"/>
    <row r="147" s="139" customFormat="1" x14ac:dyDescent="0.25"/>
    <row r="148" s="139" customFormat="1" x14ac:dyDescent="0.25"/>
    <row r="149" s="139" customFormat="1" x14ac:dyDescent="0.25"/>
    <row r="150" s="139" customFormat="1" x14ac:dyDescent="0.25"/>
    <row r="151" s="139" customFormat="1" x14ac:dyDescent="0.25"/>
    <row r="152" s="139" customFormat="1" x14ac:dyDescent="0.25"/>
    <row r="153" s="139" customFormat="1" x14ac:dyDescent="0.25"/>
    <row r="154" s="139" customFormat="1" x14ac:dyDescent="0.25"/>
    <row r="155" s="139" customFormat="1" x14ac:dyDescent="0.25"/>
    <row r="156" s="139" customFormat="1" x14ac:dyDescent="0.25"/>
    <row r="157" s="139" customFormat="1" x14ac:dyDescent="0.25"/>
    <row r="158" s="139" customFormat="1" x14ac:dyDescent="0.25"/>
    <row r="159" s="139" customFormat="1" x14ac:dyDescent="0.25"/>
    <row r="160" s="139" customFormat="1" x14ac:dyDescent="0.25"/>
    <row r="161" s="139" customFormat="1" x14ac:dyDescent="0.25"/>
    <row r="162" s="139" customFormat="1" x14ac:dyDescent="0.25"/>
    <row r="163" s="139" customFormat="1" x14ac:dyDescent="0.25"/>
    <row r="164" s="139" customFormat="1" x14ac:dyDescent="0.25"/>
    <row r="165" s="139" customFormat="1" x14ac:dyDescent="0.25"/>
    <row r="166" s="139" customFormat="1" x14ac:dyDescent="0.25"/>
    <row r="167" s="139" customFormat="1" x14ac:dyDescent="0.25"/>
    <row r="168" s="139" customFormat="1" x14ac:dyDescent="0.25"/>
    <row r="169" s="139" customFormat="1" x14ac:dyDescent="0.25"/>
    <row r="170" s="139" customFormat="1" x14ac:dyDescent="0.25"/>
    <row r="171" s="139" customFormat="1" x14ac:dyDescent="0.25"/>
    <row r="172" s="139" customFormat="1" x14ac:dyDescent="0.25"/>
    <row r="173" s="139" customFormat="1" x14ac:dyDescent="0.25"/>
    <row r="174" s="139" customFormat="1" x14ac:dyDescent="0.25"/>
    <row r="175" s="139" customFormat="1" x14ac:dyDescent="0.25"/>
    <row r="176" s="139" customFormat="1" x14ac:dyDescent="0.25"/>
    <row r="177" s="139" customFormat="1" x14ac:dyDescent="0.25"/>
    <row r="178" s="139" customFormat="1" x14ac:dyDescent="0.25"/>
    <row r="179" s="139" customFormat="1" x14ac:dyDescent="0.25"/>
    <row r="180" s="139" customFormat="1" x14ac:dyDescent="0.25"/>
    <row r="181" s="139" customFormat="1" x14ac:dyDescent="0.25"/>
    <row r="182" s="139" customFormat="1" x14ac:dyDescent="0.25"/>
    <row r="183" s="139" customFormat="1" x14ac:dyDescent="0.25"/>
    <row r="184" s="139" customFormat="1" x14ac:dyDescent="0.25"/>
    <row r="185" s="139" customFormat="1" x14ac:dyDescent="0.25"/>
    <row r="186" s="139" customFormat="1" x14ac:dyDescent="0.25"/>
    <row r="187" s="139" customFormat="1" x14ac:dyDescent="0.25"/>
    <row r="188" s="139" customFormat="1" x14ac:dyDescent="0.25"/>
    <row r="189" s="139" customFormat="1" x14ac:dyDescent="0.25"/>
    <row r="190" s="139" customFormat="1" x14ac:dyDescent="0.25"/>
    <row r="191" s="139" customFormat="1" x14ac:dyDescent="0.25"/>
    <row r="192" s="139" customFormat="1" x14ac:dyDescent="0.25"/>
    <row r="193" s="139" customFormat="1" x14ac:dyDescent="0.25"/>
    <row r="194" s="139" customFormat="1" x14ac:dyDescent="0.25"/>
    <row r="195" s="139" customFormat="1" x14ac:dyDescent="0.25"/>
    <row r="196" s="139" customFormat="1" x14ac:dyDescent="0.25"/>
    <row r="197" s="139" customFormat="1" x14ac:dyDescent="0.25"/>
    <row r="198" s="139" customFormat="1" x14ac:dyDescent="0.25"/>
    <row r="199" s="139" customFormat="1" x14ac:dyDescent="0.25"/>
    <row r="200" s="139" customFormat="1" x14ac:dyDescent="0.25"/>
    <row r="201" s="139" customFormat="1" x14ac:dyDescent="0.25"/>
    <row r="202" s="139" customFormat="1" x14ac:dyDescent="0.25"/>
    <row r="203" s="139" customFormat="1" x14ac:dyDescent="0.25"/>
    <row r="204" s="139" customFormat="1" x14ac:dyDescent="0.25"/>
    <row r="205" s="139" customFormat="1" x14ac:dyDescent="0.25"/>
    <row r="206" s="139" customFormat="1" x14ac:dyDescent="0.25"/>
    <row r="207" s="139" customFormat="1" x14ac:dyDescent="0.25"/>
    <row r="208" s="139" customFormat="1" x14ac:dyDescent="0.25"/>
    <row r="209" s="139" customFormat="1" ht="14.45" customHeight="1" x14ac:dyDescent="0.25"/>
  </sheetData>
  <mergeCells count="63">
    <mergeCell ref="A38:C38"/>
    <mergeCell ref="D38:L38"/>
    <mergeCell ref="A39:C39"/>
    <mergeCell ref="D39:L39"/>
    <mergeCell ref="A40:C40"/>
    <mergeCell ref="D40:L40"/>
    <mergeCell ref="A36:C37"/>
    <mergeCell ref="I36:L36"/>
    <mergeCell ref="I37:L37"/>
    <mergeCell ref="D36:H36"/>
    <mergeCell ref="D37:H37"/>
    <mergeCell ref="A32:C32"/>
    <mergeCell ref="D32:L32"/>
    <mergeCell ref="A33:C33"/>
    <mergeCell ref="D33:L33"/>
    <mergeCell ref="A34:C35"/>
    <mergeCell ref="D34:E34"/>
    <mergeCell ref="F34:I34"/>
    <mergeCell ref="J34:L34"/>
    <mergeCell ref="D35:E35"/>
    <mergeCell ref="F35:I35"/>
    <mergeCell ref="J35:L35"/>
    <mergeCell ref="A29:C29"/>
    <mergeCell ref="D29:L29"/>
    <mergeCell ref="A30:C31"/>
    <mergeCell ref="D30:E30"/>
    <mergeCell ref="F30:I30"/>
    <mergeCell ref="J30:L30"/>
    <mergeCell ref="D31:E31"/>
    <mergeCell ref="F31:I31"/>
    <mergeCell ref="J31:L31"/>
    <mergeCell ref="A27:C28"/>
    <mergeCell ref="D27:E27"/>
    <mergeCell ref="F27:I27"/>
    <mergeCell ref="J27:L27"/>
    <mergeCell ref="D28:E28"/>
    <mergeCell ref="F28:I28"/>
    <mergeCell ref="J28:L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[5]Listas!#REF!</xm:f>
          </x14:formula1>
          <xm:sqref>D11:K11</xm:sqref>
        </x14:dataValidation>
        <x14:dataValidation type="list" allowBlank="1" showInputMessage="1" showErrorMessage="1">
          <x14:formula1>
            <xm:f>[5]Listas!#REF!</xm:f>
          </x14:formula1>
          <xm:sqref>D7:K7</xm:sqref>
        </x14:dataValidation>
        <x14:dataValidation type="list" allowBlank="1" showInputMessage="1" showErrorMessage="1">
          <x14:formula1>
            <xm:f>[5]Listas!#REF!</xm:f>
          </x14:formula1>
          <xm:sqref>D9:K9</xm:sqref>
        </x14:dataValidation>
        <x14:dataValidation type="list" allowBlank="1" showInputMessage="1" showErrorMessage="1">
          <x14:formula1>
            <xm:f>[5]Listas!#REF!</xm:f>
          </x14:formula1>
          <xm:sqref>D13:K13</xm:sqref>
        </x14:dataValidation>
        <x14:dataValidation type="list" allowBlank="1" showInputMessage="1" showErrorMessage="1">
          <x14:formula1>
            <xm:f>[5]Listas!#REF!</xm:f>
          </x14:formula1>
          <xm:sqref>D15:K15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G34" zoomScale="110" zoomScaleNormal="110" workbookViewId="0">
      <selection activeCell="J35" sqref="J35:L35"/>
    </sheetView>
  </sheetViews>
  <sheetFormatPr baseColWidth="10" defaultColWidth="12.42578125" defaultRowHeight="15.75" x14ac:dyDescent="0.25"/>
  <cols>
    <col min="1" max="1" width="16.85546875" style="140" customWidth="1"/>
    <col min="2" max="2" width="14.140625" style="140" customWidth="1"/>
    <col min="3" max="3" width="3" style="140" customWidth="1"/>
    <col min="4" max="12" width="14.5703125" style="140" customWidth="1"/>
    <col min="13" max="32" width="12.42578125" style="139"/>
    <col min="33" max="16384" width="12.42578125" style="140"/>
  </cols>
  <sheetData>
    <row r="1" spans="1:12" ht="29.1" customHeight="1" x14ac:dyDescent="0.25">
      <c r="A1" s="320" t="s">
        <v>1</v>
      </c>
      <c r="B1" s="321"/>
      <c r="C1" s="321"/>
      <c r="D1" s="321"/>
      <c r="E1" s="321"/>
      <c r="F1" s="321"/>
      <c r="G1" s="321"/>
      <c r="H1" s="321"/>
      <c r="I1" s="321"/>
      <c r="J1" s="321"/>
      <c r="K1" s="321"/>
      <c r="L1" s="322"/>
    </row>
    <row r="2" spans="1:12" ht="28.35" customHeight="1" x14ac:dyDescent="0.25">
      <c r="A2" s="323" t="s">
        <v>728</v>
      </c>
      <c r="B2" s="323"/>
      <c r="C2" s="323"/>
      <c r="D2" s="323"/>
      <c r="E2" s="323"/>
      <c r="F2" s="323"/>
      <c r="G2" s="323"/>
      <c r="H2" s="323"/>
      <c r="I2" s="323"/>
      <c r="J2" s="323"/>
      <c r="K2" s="323"/>
      <c r="L2" s="323"/>
    </row>
    <row r="3" spans="1:12" ht="7.35" customHeight="1" x14ac:dyDescent="0.25">
      <c r="A3" s="324"/>
      <c r="B3" s="324"/>
      <c r="C3" s="324"/>
      <c r="D3" s="324"/>
      <c r="E3" s="324"/>
      <c r="F3" s="324"/>
      <c r="G3" s="324"/>
      <c r="H3" s="324"/>
      <c r="I3" s="324"/>
      <c r="J3" s="324"/>
      <c r="K3" s="324"/>
      <c r="L3" s="324"/>
    </row>
    <row r="4" spans="1:12" x14ac:dyDescent="0.25">
      <c r="A4" s="325"/>
      <c r="B4" s="326"/>
      <c r="C4" s="326"/>
      <c r="D4" s="326"/>
      <c r="E4" s="326"/>
      <c r="F4" s="326"/>
      <c r="G4" s="326"/>
      <c r="H4" s="326"/>
      <c r="I4" s="326"/>
      <c r="J4" s="326"/>
      <c r="K4" s="327"/>
      <c r="L4" s="328"/>
    </row>
    <row r="5" spans="1:12" ht="22.35" customHeight="1" x14ac:dyDescent="0.25">
      <c r="A5" s="117" t="s">
        <v>2</v>
      </c>
      <c r="B5" s="118"/>
      <c r="C5" s="136"/>
      <c r="D5" s="329">
        <v>4</v>
      </c>
      <c r="E5" s="117" t="s">
        <v>3</v>
      </c>
      <c r="G5" s="131" t="s">
        <v>207</v>
      </c>
      <c r="H5" s="134" t="s">
        <v>209</v>
      </c>
      <c r="I5" s="120" t="s">
        <v>208</v>
      </c>
      <c r="J5" s="121"/>
      <c r="K5" s="129"/>
      <c r="L5" s="330"/>
    </row>
    <row r="6" spans="1:12" ht="6.6" customHeight="1" x14ac:dyDescent="0.25">
      <c r="A6" s="117"/>
      <c r="B6" s="118"/>
      <c r="C6" s="136"/>
      <c r="D6" s="331"/>
      <c r="E6" s="331"/>
      <c r="F6" s="331"/>
      <c r="G6" s="331"/>
      <c r="H6" s="331"/>
      <c r="I6" s="331"/>
      <c r="J6" s="331"/>
      <c r="K6" s="331"/>
      <c r="L6" s="330"/>
    </row>
    <row r="7" spans="1:12" ht="22.35" customHeight="1" x14ac:dyDescent="0.25">
      <c r="A7" s="117" t="s">
        <v>4</v>
      </c>
      <c r="B7" s="118"/>
      <c r="C7" s="332"/>
      <c r="D7" s="333" t="s">
        <v>5</v>
      </c>
      <c r="E7" s="334"/>
      <c r="F7" s="334"/>
      <c r="G7" s="334"/>
      <c r="H7" s="334"/>
      <c r="I7" s="334"/>
      <c r="J7" s="334"/>
      <c r="K7" s="335"/>
      <c r="L7" s="330"/>
    </row>
    <row r="8" spans="1:12" ht="6.6" customHeight="1" x14ac:dyDescent="0.25">
      <c r="A8" s="117"/>
      <c r="B8" s="118"/>
      <c r="C8" s="136"/>
      <c r="D8" s="336"/>
      <c r="E8" s="336"/>
      <c r="F8" s="336"/>
      <c r="G8" s="336"/>
      <c r="H8" s="336"/>
      <c r="I8" s="336"/>
      <c r="J8" s="336"/>
      <c r="K8" s="336"/>
      <c r="L8" s="330"/>
    </row>
    <row r="9" spans="1:12" ht="22.35" customHeight="1" x14ac:dyDescent="0.25">
      <c r="A9" s="117" t="s">
        <v>6</v>
      </c>
      <c r="B9" s="118"/>
      <c r="C9" s="337"/>
      <c r="D9" s="333" t="s">
        <v>7</v>
      </c>
      <c r="E9" s="334"/>
      <c r="F9" s="334"/>
      <c r="G9" s="334"/>
      <c r="H9" s="334"/>
      <c r="I9" s="334"/>
      <c r="J9" s="334"/>
      <c r="K9" s="335"/>
      <c r="L9" s="330"/>
    </row>
    <row r="10" spans="1:12" ht="6.6" customHeight="1" x14ac:dyDescent="0.25">
      <c r="A10" s="117"/>
      <c r="B10" s="118"/>
      <c r="C10" s="136"/>
      <c r="D10" s="336"/>
      <c r="E10" s="336"/>
      <c r="F10" s="336"/>
      <c r="G10" s="336"/>
      <c r="H10" s="336"/>
      <c r="I10" s="336"/>
      <c r="J10" s="336"/>
      <c r="K10" s="336"/>
      <c r="L10" s="330"/>
    </row>
    <row r="11" spans="1:12" ht="22.35" customHeight="1" x14ac:dyDescent="0.25">
      <c r="A11" s="117" t="s">
        <v>8</v>
      </c>
      <c r="B11" s="118"/>
      <c r="C11" s="337"/>
      <c r="D11" s="333" t="s">
        <v>269</v>
      </c>
      <c r="E11" s="334"/>
      <c r="F11" s="334"/>
      <c r="G11" s="334"/>
      <c r="H11" s="334"/>
      <c r="I11" s="334"/>
      <c r="J11" s="334"/>
      <c r="K11" s="335"/>
      <c r="L11" s="330"/>
    </row>
    <row r="12" spans="1:12" ht="6.6" customHeight="1" x14ac:dyDescent="0.25">
      <c r="A12" s="117"/>
      <c r="B12" s="118"/>
      <c r="C12" s="136"/>
      <c r="D12" s="336"/>
      <c r="E12" s="336"/>
      <c r="F12" s="336"/>
      <c r="G12" s="336"/>
      <c r="H12" s="336"/>
      <c r="I12" s="336"/>
      <c r="J12" s="336"/>
      <c r="K12" s="336"/>
      <c r="L12" s="330"/>
    </row>
    <row r="13" spans="1:12" ht="22.35" customHeight="1" x14ac:dyDescent="0.25">
      <c r="A13" s="117" t="s">
        <v>10</v>
      </c>
      <c r="B13" s="118"/>
      <c r="C13" s="337"/>
      <c r="D13" s="333"/>
      <c r="E13" s="334"/>
      <c r="F13" s="334"/>
      <c r="G13" s="334"/>
      <c r="H13" s="334"/>
      <c r="I13" s="334"/>
      <c r="J13" s="334"/>
      <c r="K13" s="335"/>
      <c r="L13" s="330"/>
    </row>
    <row r="14" spans="1:12" ht="6.6" customHeight="1" x14ac:dyDescent="0.25">
      <c r="A14" s="117"/>
      <c r="B14" s="118"/>
      <c r="C14" s="136"/>
      <c r="D14" s="336"/>
      <c r="E14" s="336"/>
      <c r="F14" s="336"/>
      <c r="G14" s="336"/>
      <c r="H14" s="336"/>
      <c r="I14" s="336"/>
      <c r="J14" s="336"/>
      <c r="K14" s="336"/>
      <c r="L14" s="330"/>
    </row>
    <row r="15" spans="1:12" ht="22.35" customHeight="1" x14ac:dyDescent="0.25">
      <c r="A15" s="117" t="s">
        <v>12</v>
      </c>
      <c r="B15" s="118"/>
      <c r="C15" s="337"/>
      <c r="D15" s="333" t="s">
        <v>214</v>
      </c>
      <c r="E15" s="334"/>
      <c r="F15" s="334"/>
      <c r="G15" s="334"/>
      <c r="H15" s="334"/>
      <c r="I15" s="334"/>
      <c r="J15" s="334"/>
      <c r="K15" s="335"/>
      <c r="L15" s="338"/>
    </row>
    <row r="16" spans="1:12" ht="6.6" customHeight="1" x14ac:dyDescent="0.25">
      <c r="A16" s="117"/>
      <c r="B16" s="118"/>
      <c r="C16" s="136"/>
      <c r="D16" s="336"/>
      <c r="E16" s="336"/>
      <c r="F16" s="336"/>
      <c r="G16" s="336"/>
      <c r="H16" s="336"/>
      <c r="I16" s="336"/>
      <c r="J16" s="336"/>
      <c r="K16" s="336"/>
      <c r="L16" s="330"/>
    </row>
    <row r="17" spans="1:12" ht="22.35" customHeight="1" x14ac:dyDescent="0.25">
      <c r="A17" s="117" t="s">
        <v>14</v>
      </c>
      <c r="B17" s="118"/>
      <c r="C17" s="337"/>
      <c r="D17" s="333" t="s">
        <v>39</v>
      </c>
      <c r="E17" s="334"/>
      <c r="F17" s="334"/>
      <c r="G17" s="334"/>
      <c r="H17" s="334"/>
      <c r="I17" s="334"/>
      <c r="J17" s="334"/>
      <c r="K17" s="335"/>
      <c r="L17" s="338"/>
    </row>
    <row r="18" spans="1:12" ht="5.0999999999999996" customHeight="1" x14ac:dyDescent="0.25">
      <c r="A18" s="339"/>
      <c r="B18" s="340"/>
      <c r="C18" s="340"/>
      <c r="D18" s="340"/>
      <c r="E18" s="340"/>
      <c r="F18" s="341"/>
      <c r="G18" s="342"/>
      <c r="H18" s="342"/>
      <c r="I18" s="340"/>
      <c r="J18" s="340"/>
      <c r="K18" s="341"/>
      <c r="L18" s="343"/>
    </row>
    <row r="19" spans="1:12" ht="55.5" customHeight="1" x14ac:dyDescent="0.25">
      <c r="A19" s="344" t="s">
        <v>464</v>
      </c>
      <c r="B19" s="344"/>
      <c r="C19" s="344"/>
      <c r="D19" s="344"/>
      <c r="E19" s="344"/>
      <c r="F19" s="344"/>
      <c r="G19" s="344"/>
      <c r="H19" s="344"/>
      <c r="I19" s="344"/>
      <c r="J19" s="344"/>
      <c r="K19" s="344"/>
      <c r="L19" s="344"/>
    </row>
    <row r="20" spans="1:12" ht="54" customHeight="1" x14ac:dyDescent="0.25">
      <c r="A20" s="177" t="s">
        <v>16</v>
      </c>
      <c r="B20" s="178"/>
      <c r="C20" s="179"/>
      <c r="D20" s="180" t="s">
        <v>615</v>
      </c>
      <c r="E20" s="180"/>
      <c r="F20" s="180"/>
      <c r="G20" s="180"/>
      <c r="H20" s="180"/>
      <c r="I20" s="180"/>
      <c r="J20" s="180"/>
      <c r="K20" s="180"/>
      <c r="L20" s="180"/>
    </row>
    <row r="21" spans="1:12" ht="348.75" customHeight="1" x14ac:dyDescent="0.25">
      <c r="A21" s="177" t="s">
        <v>0</v>
      </c>
      <c r="B21" s="178"/>
      <c r="C21" s="179"/>
      <c r="D21" s="180" t="s">
        <v>613</v>
      </c>
      <c r="E21" s="180"/>
      <c r="F21" s="180"/>
      <c r="G21" s="180"/>
      <c r="H21" s="180"/>
      <c r="I21" s="180"/>
      <c r="J21" s="180"/>
      <c r="K21" s="180"/>
      <c r="L21" s="180"/>
    </row>
    <row r="22" spans="1:12" ht="46.35" customHeight="1" x14ac:dyDescent="0.25">
      <c r="A22" s="177" t="s">
        <v>17</v>
      </c>
      <c r="B22" s="178"/>
      <c r="C22" s="179"/>
      <c r="D22" s="180" t="s">
        <v>270</v>
      </c>
      <c r="E22" s="180"/>
      <c r="F22" s="180"/>
      <c r="G22" s="180"/>
      <c r="H22" s="180"/>
      <c r="I22" s="180"/>
      <c r="J22" s="180"/>
      <c r="K22" s="180"/>
      <c r="L22" s="180"/>
    </row>
    <row r="23" spans="1:12" ht="278.25" customHeight="1" x14ac:dyDescent="0.25">
      <c r="A23" s="177" t="s">
        <v>18</v>
      </c>
      <c r="B23" s="178"/>
      <c r="C23" s="179"/>
      <c r="D23" s="180" t="s">
        <v>612</v>
      </c>
      <c r="E23" s="180"/>
      <c r="F23" s="180"/>
      <c r="G23" s="180"/>
      <c r="H23" s="180"/>
      <c r="I23" s="180"/>
      <c r="J23" s="180"/>
      <c r="K23" s="180"/>
      <c r="L23" s="180"/>
    </row>
    <row r="24" spans="1:12" ht="225" customHeight="1" x14ac:dyDescent="0.25">
      <c r="A24" s="177" t="s">
        <v>19</v>
      </c>
      <c r="B24" s="178"/>
      <c r="C24" s="179"/>
      <c r="D24" s="180" t="s">
        <v>271</v>
      </c>
      <c r="E24" s="180"/>
      <c r="F24" s="180"/>
      <c r="G24" s="180"/>
      <c r="H24" s="180"/>
      <c r="I24" s="180"/>
      <c r="J24" s="180"/>
      <c r="K24" s="180"/>
      <c r="L24" s="180"/>
    </row>
    <row r="25" spans="1:12" ht="60.75" customHeight="1" x14ac:dyDescent="0.25">
      <c r="A25" s="177" t="s">
        <v>20</v>
      </c>
      <c r="B25" s="178"/>
      <c r="C25" s="179"/>
      <c r="D25" s="180" t="s">
        <v>272</v>
      </c>
      <c r="E25" s="180"/>
      <c r="F25" s="180"/>
      <c r="G25" s="180"/>
      <c r="H25" s="180"/>
      <c r="I25" s="180"/>
      <c r="J25" s="180"/>
      <c r="K25" s="180"/>
      <c r="L25" s="180"/>
    </row>
    <row r="26" spans="1:12" ht="159.75" customHeight="1" x14ac:dyDescent="0.25">
      <c r="A26" s="177" t="s">
        <v>21</v>
      </c>
      <c r="B26" s="178"/>
      <c r="C26" s="179"/>
      <c r="D26" s="180" t="s">
        <v>273</v>
      </c>
      <c r="E26" s="180"/>
      <c r="F26" s="180"/>
      <c r="G26" s="180"/>
      <c r="H26" s="180"/>
      <c r="I26" s="180"/>
      <c r="J26" s="180"/>
      <c r="K26" s="180"/>
      <c r="L26" s="180"/>
    </row>
    <row r="27" spans="1:12" ht="17.45" customHeight="1" x14ac:dyDescent="0.25">
      <c r="A27" s="195" t="s">
        <v>22</v>
      </c>
      <c r="B27" s="196"/>
      <c r="C27" s="197"/>
      <c r="D27" s="201" t="s">
        <v>23</v>
      </c>
      <c r="E27" s="201"/>
      <c r="F27" s="201"/>
      <c r="G27" s="201" t="s">
        <v>67</v>
      </c>
      <c r="H27" s="201"/>
      <c r="I27" s="201"/>
      <c r="J27" s="201" t="s">
        <v>25</v>
      </c>
      <c r="K27" s="201"/>
      <c r="L27" s="201"/>
    </row>
    <row r="28" spans="1:12" ht="409.5" customHeight="1" x14ac:dyDescent="0.25">
      <c r="A28" s="198"/>
      <c r="B28" s="199"/>
      <c r="C28" s="200"/>
      <c r="D28" s="180" t="s">
        <v>617</v>
      </c>
      <c r="E28" s="180"/>
      <c r="F28" s="180"/>
      <c r="G28" s="180" t="s">
        <v>618</v>
      </c>
      <c r="H28" s="180"/>
      <c r="I28" s="180"/>
      <c r="J28" s="180" t="s">
        <v>619</v>
      </c>
      <c r="K28" s="180"/>
      <c r="L28" s="180"/>
    </row>
    <row r="29" spans="1:12" ht="135" customHeight="1" x14ac:dyDescent="0.25">
      <c r="A29" s="177" t="s">
        <v>26</v>
      </c>
      <c r="B29" s="178"/>
      <c r="C29" s="179"/>
      <c r="D29" s="202" t="s">
        <v>622</v>
      </c>
      <c r="E29" s="203"/>
      <c r="F29" s="203"/>
      <c r="G29" s="203"/>
      <c r="H29" s="203"/>
      <c r="I29" s="203"/>
      <c r="J29" s="203"/>
      <c r="K29" s="203"/>
      <c r="L29" s="204"/>
    </row>
    <row r="30" spans="1:12" ht="17.45" customHeight="1" x14ac:dyDescent="0.25">
      <c r="A30" s="195" t="s">
        <v>223</v>
      </c>
      <c r="B30" s="196"/>
      <c r="C30" s="197"/>
      <c r="D30" s="201" t="s">
        <v>42</v>
      </c>
      <c r="E30" s="201"/>
      <c r="F30" s="201"/>
      <c r="G30" s="201" t="s">
        <v>43</v>
      </c>
      <c r="H30" s="201"/>
      <c r="I30" s="201"/>
      <c r="J30" s="201" t="s">
        <v>44</v>
      </c>
      <c r="K30" s="201"/>
      <c r="L30" s="201"/>
    </row>
    <row r="31" spans="1:12" ht="126" customHeight="1" x14ac:dyDescent="0.25">
      <c r="A31" s="198"/>
      <c r="B31" s="199"/>
      <c r="C31" s="200"/>
      <c r="D31" s="180" t="s">
        <v>274</v>
      </c>
      <c r="E31" s="180"/>
      <c r="F31" s="180"/>
      <c r="G31" s="180" t="s">
        <v>275</v>
      </c>
      <c r="H31" s="180"/>
      <c r="I31" s="180"/>
      <c r="J31" s="180" t="s">
        <v>276</v>
      </c>
      <c r="K31" s="180"/>
      <c r="L31" s="180"/>
    </row>
    <row r="32" spans="1:12" ht="58.5" customHeight="1" x14ac:dyDescent="0.25">
      <c r="A32" s="177" t="s">
        <v>28</v>
      </c>
      <c r="B32" s="178"/>
      <c r="C32" s="179"/>
      <c r="D32" s="202" t="s">
        <v>621</v>
      </c>
      <c r="E32" s="203"/>
      <c r="F32" s="203"/>
      <c r="G32" s="203"/>
      <c r="H32" s="203"/>
      <c r="I32" s="203"/>
      <c r="J32" s="203"/>
      <c r="K32" s="203"/>
      <c r="L32" s="204"/>
    </row>
    <row r="33" spans="1:12" ht="46.35" customHeight="1" x14ac:dyDescent="0.25">
      <c r="A33" s="195" t="s">
        <v>29</v>
      </c>
      <c r="B33" s="196"/>
      <c r="C33" s="197"/>
      <c r="D33" s="202" t="s">
        <v>614</v>
      </c>
      <c r="E33" s="203"/>
      <c r="F33" s="203"/>
      <c r="G33" s="203"/>
      <c r="H33" s="203"/>
      <c r="I33" s="203"/>
      <c r="J33" s="203"/>
      <c r="K33" s="203"/>
      <c r="L33" s="204"/>
    </row>
    <row r="34" spans="1:12" ht="17.45" customHeight="1" x14ac:dyDescent="0.25">
      <c r="A34" s="195" t="s">
        <v>47</v>
      </c>
      <c r="B34" s="196"/>
      <c r="C34" s="197"/>
      <c r="D34" s="201" t="s">
        <v>23</v>
      </c>
      <c r="E34" s="201"/>
      <c r="F34" s="201"/>
      <c r="G34" s="205" t="s">
        <v>67</v>
      </c>
      <c r="H34" s="206"/>
      <c r="I34" s="207"/>
      <c r="J34" s="205" t="s">
        <v>228</v>
      </c>
      <c r="K34" s="206"/>
      <c r="L34" s="207"/>
    </row>
    <row r="35" spans="1:12" ht="120" customHeight="1" x14ac:dyDescent="0.25">
      <c r="A35" s="198"/>
      <c r="B35" s="199"/>
      <c r="C35" s="200"/>
      <c r="D35" s="180" t="s">
        <v>616</v>
      </c>
      <c r="E35" s="180"/>
      <c r="F35" s="180"/>
      <c r="G35" s="180" t="s">
        <v>620</v>
      </c>
      <c r="H35" s="180"/>
      <c r="I35" s="180"/>
      <c r="J35" s="180" t="s">
        <v>620</v>
      </c>
      <c r="K35" s="180"/>
      <c r="L35" s="180"/>
    </row>
    <row r="36" spans="1:12" ht="17.45" customHeight="1" x14ac:dyDescent="0.25">
      <c r="A36" s="195" t="s">
        <v>30</v>
      </c>
      <c r="B36" s="196"/>
      <c r="C36" s="197"/>
      <c r="D36" s="205" t="s">
        <v>31</v>
      </c>
      <c r="E36" s="206"/>
      <c r="F36" s="206"/>
      <c r="G36" s="206"/>
      <c r="H36" s="207"/>
      <c r="I36" s="205" t="s">
        <v>32</v>
      </c>
      <c r="J36" s="206"/>
      <c r="K36" s="206"/>
      <c r="L36" s="207"/>
    </row>
    <row r="37" spans="1:12" ht="270" customHeight="1" x14ac:dyDescent="0.25">
      <c r="A37" s="198"/>
      <c r="B37" s="199"/>
      <c r="C37" s="200"/>
      <c r="D37" s="202" t="s">
        <v>277</v>
      </c>
      <c r="E37" s="203"/>
      <c r="F37" s="203"/>
      <c r="G37" s="203"/>
      <c r="H37" s="204"/>
      <c r="I37" s="202" t="s">
        <v>278</v>
      </c>
      <c r="J37" s="203"/>
      <c r="K37" s="203"/>
      <c r="L37" s="204"/>
    </row>
    <row r="38" spans="1:12" ht="46.35" customHeight="1" x14ac:dyDescent="0.25">
      <c r="A38" s="177" t="s">
        <v>33</v>
      </c>
      <c r="B38" s="178"/>
      <c r="C38" s="179"/>
      <c r="D38" s="202" t="s">
        <v>465</v>
      </c>
      <c r="E38" s="203"/>
      <c r="F38" s="203"/>
      <c r="G38" s="203"/>
      <c r="H38" s="203"/>
      <c r="I38" s="203"/>
      <c r="J38" s="203"/>
      <c r="K38" s="203"/>
      <c r="L38" s="204"/>
    </row>
    <row r="39" spans="1:12" ht="78.599999999999994" customHeight="1" x14ac:dyDescent="0.25">
      <c r="A39" s="177" t="s">
        <v>35</v>
      </c>
      <c r="B39" s="178"/>
      <c r="C39" s="179"/>
      <c r="D39" s="180" t="s">
        <v>279</v>
      </c>
      <c r="E39" s="180"/>
      <c r="F39" s="180"/>
      <c r="G39" s="180"/>
      <c r="H39" s="180"/>
      <c r="I39" s="180"/>
      <c r="J39" s="180"/>
      <c r="K39" s="180"/>
      <c r="L39" s="180"/>
    </row>
    <row r="40" spans="1:12" ht="42.75" customHeight="1" x14ac:dyDescent="0.25">
      <c r="A40" s="177" t="s">
        <v>36</v>
      </c>
      <c r="B40" s="178"/>
      <c r="C40" s="179"/>
      <c r="D40" s="202" t="s">
        <v>280</v>
      </c>
      <c r="E40" s="203"/>
      <c r="F40" s="203"/>
      <c r="G40" s="203"/>
      <c r="H40" s="203"/>
      <c r="I40" s="203"/>
      <c r="J40" s="203"/>
      <c r="K40" s="203"/>
      <c r="L40" s="204"/>
    </row>
    <row r="41" spans="1:12" s="139" customFormat="1" x14ac:dyDescent="0.25"/>
    <row r="42" spans="1:12" s="139" customFormat="1" x14ac:dyDescent="0.25"/>
    <row r="43" spans="1:12" s="139" customFormat="1" x14ac:dyDescent="0.25"/>
    <row r="44" spans="1:12" s="139" customFormat="1" x14ac:dyDescent="0.25"/>
    <row r="45" spans="1:12" s="139" customFormat="1" x14ac:dyDescent="0.25"/>
    <row r="46" spans="1:12" s="139" customFormat="1" x14ac:dyDescent="0.25"/>
    <row r="47" spans="1:12" s="139" customFormat="1" x14ac:dyDescent="0.25"/>
    <row r="48" spans="1:12" s="139" customFormat="1" x14ac:dyDescent="0.25"/>
    <row r="49" s="139" customFormat="1" x14ac:dyDescent="0.25"/>
    <row r="50" s="139" customFormat="1" x14ac:dyDescent="0.25"/>
    <row r="51" s="139" customFormat="1" x14ac:dyDescent="0.25"/>
    <row r="52" s="139" customFormat="1" x14ac:dyDescent="0.25"/>
    <row r="53" s="139" customFormat="1" x14ac:dyDescent="0.25"/>
    <row r="54" s="139" customFormat="1" x14ac:dyDescent="0.25"/>
    <row r="55" s="139" customFormat="1" x14ac:dyDescent="0.25"/>
    <row r="56" s="139" customFormat="1" x14ac:dyDescent="0.25"/>
    <row r="57" s="139" customFormat="1" x14ac:dyDescent="0.25"/>
    <row r="58" s="139" customFormat="1" x14ac:dyDescent="0.25"/>
    <row r="59" s="139" customFormat="1" x14ac:dyDescent="0.25"/>
    <row r="60" s="139" customFormat="1" x14ac:dyDescent="0.25"/>
    <row r="61" s="139" customFormat="1" x14ac:dyDescent="0.25"/>
    <row r="62" s="139" customFormat="1" x14ac:dyDescent="0.25"/>
    <row r="63" s="139" customFormat="1" x14ac:dyDescent="0.25"/>
    <row r="64" s="139" customFormat="1" x14ac:dyDescent="0.25"/>
    <row r="65" s="139" customFormat="1" x14ac:dyDescent="0.25"/>
    <row r="66" s="139" customFormat="1" x14ac:dyDescent="0.25"/>
    <row r="67" s="139" customFormat="1" x14ac:dyDescent="0.25"/>
    <row r="68" s="139" customFormat="1" x14ac:dyDescent="0.25"/>
    <row r="69" s="139" customFormat="1" x14ac:dyDescent="0.25"/>
    <row r="70" s="139" customFormat="1" x14ac:dyDescent="0.25"/>
    <row r="71" s="139" customFormat="1" x14ac:dyDescent="0.25"/>
    <row r="72" s="139" customFormat="1" x14ac:dyDescent="0.25"/>
    <row r="73" s="139" customFormat="1" x14ac:dyDescent="0.25"/>
    <row r="74" s="139" customFormat="1" x14ac:dyDescent="0.25"/>
    <row r="75" s="139" customFormat="1" x14ac:dyDescent="0.25"/>
    <row r="76" s="139" customFormat="1" x14ac:dyDescent="0.25"/>
    <row r="77" s="139" customFormat="1" x14ac:dyDescent="0.25"/>
    <row r="78" s="139" customFormat="1" x14ac:dyDescent="0.25"/>
    <row r="79" s="139" customFormat="1" x14ac:dyDescent="0.25"/>
    <row r="80" s="139" customFormat="1" x14ac:dyDescent="0.25"/>
    <row r="81" s="139" customFormat="1" x14ac:dyDescent="0.25"/>
    <row r="82" s="139" customFormat="1" x14ac:dyDescent="0.25"/>
    <row r="83" s="139" customFormat="1" x14ac:dyDescent="0.25"/>
    <row r="84" s="139" customFormat="1" x14ac:dyDescent="0.25"/>
    <row r="85" s="139" customFormat="1" x14ac:dyDescent="0.25"/>
    <row r="86" s="139" customFormat="1" x14ac:dyDescent="0.25"/>
    <row r="87" s="139" customFormat="1" x14ac:dyDescent="0.25"/>
    <row r="88" s="139" customFormat="1" x14ac:dyDescent="0.25"/>
    <row r="89" s="139" customFormat="1" x14ac:dyDescent="0.25"/>
    <row r="90" s="139" customFormat="1" x14ac:dyDescent="0.25"/>
    <row r="91" s="139" customFormat="1" x14ac:dyDescent="0.25"/>
    <row r="92" s="139" customFormat="1" x14ac:dyDescent="0.25"/>
    <row r="93" s="139" customFormat="1" x14ac:dyDescent="0.25"/>
    <row r="94" s="139" customFormat="1" x14ac:dyDescent="0.25"/>
    <row r="95" s="139" customFormat="1" x14ac:dyDescent="0.25"/>
    <row r="96" s="139" customFormat="1" x14ac:dyDescent="0.25"/>
    <row r="97" s="139" customFormat="1" x14ac:dyDescent="0.25"/>
    <row r="98" s="139" customFormat="1" x14ac:dyDescent="0.25"/>
    <row r="99" s="139" customFormat="1" x14ac:dyDescent="0.25"/>
    <row r="100" s="139" customFormat="1" x14ac:dyDescent="0.25"/>
    <row r="101" s="139" customFormat="1" x14ac:dyDescent="0.25"/>
    <row r="102" s="139" customFormat="1" x14ac:dyDescent="0.25"/>
    <row r="103" s="139" customFormat="1" x14ac:dyDescent="0.25"/>
    <row r="104" s="139" customFormat="1" x14ac:dyDescent="0.25"/>
    <row r="105" s="139" customFormat="1" x14ac:dyDescent="0.25"/>
    <row r="106" s="139" customFormat="1" x14ac:dyDescent="0.25"/>
    <row r="107" s="139" customFormat="1" x14ac:dyDescent="0.25"/>
    <row r="108" s="139" customFormat="1" x14ac:dyDescent="0.25"/>
    <row r="109" s="139" customFormat="1" x14ac:dyDescent="0.25"/>
    <row r="110" s="139" customFormat="1" x14ac:dyDescent="0.25"/>
    <row r="111" s="139" customFormat="1" x14ac:dyDescent="0.25"/>
    <row r="112" s="139" customFormat="1" x14ac:dyDescent="0.25"/>
    <row r="113" s="139" customFormat="1" x14ac:dyDescent="0.25"/>
    <row r="114" s="139" customFormat="1" x14ac:dyDescent="0.25"/>
    <row r="115" s="139" customFormat="1" x14ac:dyDescent="0.25"/>
    <row r="116" s="139" customFormat="1" x14ac:dyDescent="0.25"/>
    <row r="117" s="139" customFormat="1" x14ac:dyDescent="0.25"/>
    <row r="118" s="139" customFormat="1" x14ac:dyDescent="0.25"/>
    <row r="119" s="139" customFormat="1" x14ac:dyDescent="0.25"/>
    <row r="120" s="139" customFormat="1" x14ac:dyDescent="0.25"/>
    <row r="121" s="139" customFormat="1" x14ac:dyDescent="0.25"/>
    <row r="122" s="139" customFormat="1" x14ac:dyDescent="0.25"/>
    <row r="123" s="139" customFormat="1" x14ac:dyDescent="0.25"/>
    <row r="124" s="139" customFormat="1" x14ac:dyDescent="0.25"/>
    <row r="125" s="139" customFormat="1" x14ac:dyDescent="0.25"/>
    <row r="126" s="139" customFormat="1" x14ac:dyDescent="0.25"/>
    <row r="127" s="139" customFormat="1" x14ac:dyDescent="0.25"/>
    <row r="128" s="139" customFormat="1" x14ac:dyDescent="0.25"/>
    <row r="129" s="139" customFormat="1" x14ac:dyDescent="0.25"/>
    <row r="130" s="139" customFormat="1" x14ac:dyDescent="0.25"/>
    <row r="131" s="139" customFormat="1" x14ac:dyDescent="0.25"/>
    <row r="132" s="139" customFormat="1" x14ac:dyDescent="0.25"/>
    <row r="133" s="139" customFormat="1" x14ac:dyDescent="0.25"/>
    <row r="134" s="139" customFormat="1" x14ac:dyDescent="0.25"/>
    <row r="135" s="139" customFormat="1" x14ac:dyDescent="0.25"/>
    <row r="136" s="139" customFormat="1" x14ac:dyDescent="0.25"/>
    <row r="137" s="139" customFormat="1" x14ac:dyDescent="0.25"/>
    <row r="138" s="139" customFormat="1" x14ac:dyDescent="0.25"/>
    <row r="139" s="139" customFormat="1" x14ac:dyDescent="0.25"/>
    <row r="140" s="139" customFormat="1" x14ac:dyDescent="0.25"/>
    <row r="141" s="139" customFormat="1" x14ac:dyDescent="0.25"/>
    <row r="142" s="139" customFormat="1" x14ac:dyDescent="0.25"/>
    <row r="143" s="139" customFormat="1" x14ac:dyDescent="0.25"/>
    <row r="144" s="139" customFormat="1" x14ac:dyDescent="0.25"/>
    <row r="145" s="139" customFormat="1" x14ac:dyDescent="0.25"/>
    <row r="146" s="139" customFormat="1" x14ac:dyDescent="0.25"/>
    <row r="147" s="139" customFormat="1" x14ac:dyDescent="0.25"/>
    <row r="148" s="139" customFormat="1" x14ac:dyDescent="0.25"/>
    <row r="149" s="139" customFormat="1" x14ac:dyDescent="0.25"/>
    <row r="150" s="139" customFormat="1" x14ac:dyDescent="0.25"/>
    <row r="151" s="139" customFormat="1" x14ac:dyDescent="0.25"/>
    <row r="152" s="139" customFormat="1" x14ac:dyDescent="0.25"/>
    <row r="153" s="139" customFormat="1" x14ac:dyDescent="0.25"/>
    <row r="154" s="139" customFormat="1" x14ac:dyDescent="0.25"/>
    <row r="155" s="139" customFormat="1" x14ac:dyDescent="0.25"/>
    <row r="156" s="139" customFormat="1" x14ac:dyDescent="0.25"/>
    <row r="157" s="139" customFormat="1" x14ac:dyDescent="0.25"/>
    <row r="158" s="139" customFormat="1" x14ac:dyDescent="0.25"/>
    <row r="159" s="139" customFormat="1" x14ac:dyDescent="0.25"/>
    <row r="160" s="139" customFormat="1" x14ac:dyDescent="0.25"/>
    <row r="161" s="139" customFormat="1" x14ac:dyDescent="0.25"/>
    <row r="162" s="139" customFormat="1" x14ac:dyDescent="0.25"/>
    <row r="163" s="139" customFormat="1" x14ac:dyDescent="0.25"/>
    <row r="164" s="139" customFormat="1" x14ac:dyDescent="0.25"/>
    <row r="165" s="139" customFormat="1" x14ac:dyDescent="0.25"/>
    <row r="166" s="139" customFormat="1" x14ac:dyDescent="0.25"/>
    <row r="167" s="139" customFormat="1" x14ac:dyDescent="0.25"/>
    <row r="168" s="139" customFormat="1" x14ac:dyDescent="0.25"/>
    <row r="169" s="139" customFormat="1" x14ac:dyDescent="0.25"/>
    <row r="170" s="139" customFormat="1" x14ac:dyDescent="0.25"/>
    <row r="171" s="139" customFormat="1" x14ac:dyDescent="0.25"/>
    <row r="172" s="139" customFormat="1" x14ac:dyDescent="0.25"/>
    <row r="173" s="139" customFormat="1" x14ac:dyDescent="0.25"/>
    <row r="174" s="139" customFormat="1" x14ac:dyDescent="0.25"/>
    <row r="175" s="139" customFormat="1" x14ac:dyDescent="0.25"/>
    <row r="176" s="139" customFormat="1" x14ac:dyDescent="0.25"/>
    <row r="177" s="139" customFormat="1" x14ac:dyDescent="0.25"/>
    <row r="178" s="139" customFormat="1" x14ac:dyDescent="0.25"/>
    <row r="179" s="139" customFormat="1" x14ac:dyDescent="0.25"/>
    <row r="180" s="139" customFormat="1" x14ac:dyDescent="0.25"/>
    <row r="181" s="139" customFormat="1" x14ac:dyDescent="0.25"/>
    <row r="182" s="139" customFormat="1" x14ac:dyDescent="0.25"/>
    <row r="183" s="139" customFormat="1" x14ac:dyDescent="0.25"/>
    <row r="184" s="139" customFormat="1" x14ac:dyDescent="0.25"/>
    <row r="185" s="139" customFormat="1" x14ac:dyDescent="0.25"/>
    <row r="186" s="139" customFormat="1" x14ac:dyDescent="0.25"/>
    <row r="187" s="139" customFormat="1" x14ac:dyDescent="0.25"/>
    <row r="188" s="139" customFormat="1" x14ac:dyDescent="0.25"/>
    <row r="189" s="139" customFormat="1" x14ac:dyDescent="0.25"/>
    <row r="190" s="139" customFormat="1" x14ac:dyDescent="0.25"/>
    <row r="191" s="139" customFormat="1" x14ac:dyDescent="0.25"/>
    <row r="192" s="139" customFormat="1" x14ac:dyDescent="0.25"/>
    <row r="193" s="139" customFormat="1" x14ac:dyDescent="0.25"/>
    <row r="194" s="139" customFormat="1" x14ac:dyDescent="0.25"/>
    <row r="195" s="139" customFormat="1" x14ac:dyDescent="0.25"/>
    <row r="196" s="139" customFormat="1" x14ac:dyDescent="0.25"/>
    <row r="197" s="139" customFormat="1" x14ac:dyDescent="0.25"/>
    <row r="198" s="139" customFormat="1" x14ac:dyDescent="0.25"/>
    <row r="199" s="139" customFormat="1" x14ac:dyDescent="0.25"/>
    <row r="200" s="139" customFormat="1" x14ac:dyDescent="0.25"/>
    <row r="201" s="139" customFormat="1" x14ac:dyDescent="0.25"/>
    <row r="202" s="139" customFormat="1" x14ac:dyDescent="0.25"/>
    <row r="203" s="139" customFormat="1" x14ac:dyDescent="0.25"/>
    <row r="204" s="139" customFormat="1" x14ac:dyDescent="0.25"/>
    <row r="205" s="139" customFormat="1" x14ac:dyDescent="0.25"/>
    <row r="206" s="139" customFormat="1" x14ac:dyDescent="0.25"/>
    <row r="207" s="139" customFormat="1" x14ac:dyDescent="0.25"/>
    <row r="208" s="139" customFormat="1" x14ac:dyDescent="0.25"/>
    <row r="209" s="139" customFormat="1" ht="14.45" customHeight="1" x14ac:dyDescent="0.25"/>
  </sheetData>
  <mergeCells count="63">
    <mergeCell ref="A38:C38"/>
    <mergeCell ref="D38:L38"/>
    <mergeCell ref="A39:C39"/>
    <mergeCell ref="D39:L39"/>
    <mergeCell ref="A40:C40"/>
    <mergeCell ref="D40:L40"/>
    <mergeCell ref="A36:C37"/>
    <mergeCell ref="D36:H36"/>
    <mergeCell ref="D37:H37"/>
    <mergeCell ref="I36:L36"/>
    <mergeCell ref="I37:L37"/>
    <mergeCell ref="A32:C32"/>
    <mergeCell ref="D32:L32"/>
    <mergeCell ref="A33:C33"/>
    <mergeCell ref="D33:L33"/>
    <mergeCell ref="A34:C35"/>
    <mergeCell ref="D34:F34"/>
    <mergeCell ref="G34:I34"/>
    <mergeCell ref="J34:L34"/>
    <mergeCell ref="D35:F35"/>
    <mergeCell ref="G35:I35"/>
    <mergeCell ref="J35:L35"/>
    <mergeCell ref="A29:C29"/>
    <mergeCell ref="D29:L29"/>
    <mergeCell ref="A30:C31"/>
    <mergeCell ref="D30:F30"/>
    <mergeCell ref="G30:I30"/>
    <mergeCell ref="J30:L30"/>
    <mergeCell ref="D31:F31"/>
    <mergeCell ref="G31:I31"/>
    <mergeCell ref="J31:L31"/>
    <mergeCell ref="A27:C28"/>
    <mergeCell ref="D27:F27"/>
    <mergeCell ref="G27:I27"/>
    <mergeCell ref="J27:L27"/>
    <mergeCell ref="D28:F28"/>
    <mergeCell ref="G28:I28"/>
    <mergeCell ref="J28:L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[5]Listas!#REF!</xm:f>
          </x14:formula1>
          <xm:sqref>D11:K11</xm:sqref>
        </x14:dataValidation>
        <x14:dataValidation type="list" allowBlank="1" showInputMessage="1" showErrorMessage="1">
          <x14:formula1>
            <xm:f>[5]Listas!#REF!</xm:f>
          </x14:formula1>
          <xm:sqref>D15:K15</xm:sqref>
        </x14:dataValidation>
        <x14:dataValidation type="list" allowBlank="1" showInputMessage="1" showErrorMessage="1">
          <x14:formula1>
            <xm:f>[5]Listas!#REF!</xm:f>
          </x14:formula1>
          <xm:sqref>D13:K13</xm:sqref>
        </x14:dataValidation>
        <x14:dataValidation type="list" allowBlank="1" showInputMessage="1" showErrorMessage="1">
          <x14:formula1>
            <xm:f>[5]Listas!#REF!</xm:f>
          </x14:formula1>
          <xm:sqref>D9:K9</xm:sqref>
        </x14:dataValidation>
        <x14:dataValidation type="list" allowBlank="1" showInputMessage="1" showErrorMessage="1">
          <x14:formula1>
            <xm:f>[5]Listas!#REF!</xm:f>
          </x14:formula1>
          <xm:sqref>D7:K7</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A33" zoomScale="90" zoomScaleNormal="90" workbookViewId="0">
      <selection activeCell="G34" sqref="G34:I34"/>
    </sheetView>
  </sheetViews>
  <sheetFormatPr baseColWidth="10" defaultColWidth="12.42578125" defaultRowHeight="15.75" x14ac:dyDescent="0.25"/>
  <cols>
    <col min="1" max="1" width="16.85546875" style="140" customWidth="1"/>
    <col min="2" max="2" width="14.140625" style="140" customWidth="1"/>
    <col min="3" max="3" width="3" style="140" customWidth="1"/>
    <col min="4" max="11" width="13.140625" style="140" customWidth="1"/>
    <col min="12" max="12" width="17.28515625" style="140" customWidth="1"/>
    <col min="13" max="13" width="18.42578125" style="139" customWidth="1"/>
    <col min="14" max="32" width="12.42578125" style="139"/>
    <col min="33" max="16384" width="12.42578125" style="140"/>
  </cols>
  <sheetData>
    <row r="1" spans="1:12" ht="29.1" customHeight="1" x14ac:dyDescent="0.25">
      <c r="A1" s="320" t="s">
        <v>1</v>
      </c>
      <c r="B1" s="321"/>
      <c r="C1" s="321"/>
      <c r="D1" s="321"/>
      <c r="E1" s="321"/>
      <c r="F1" s="321"/>
      <c r="G1" s="321"/>
      <c r="H1" s="321"/>
      <c r="I1" s="321"/>
      <c r="J1" s="321"/>
      <c r="K1" s="321"/>
      <c r="L1" s="322"/>
    </row>
    <row r="2" spans="1:12" ht="28.35" customHeight="1" x14ac:dyDescent="0.25">
      <c r="A2" s="323" t="s">
        <v>728</v>
      </c>
      <c r="B2" s="323"/>
      <c r="C2" s="323"/>
      <c r="D2" s="323"/>
      <c r="E2" s="323"/>
      <c r="F2" s="323"/>
      <c r="G2" s="323"/>
      <c r="H2" s="323"/>
      <c r="I2" s="323"/>
      <c r="J2" s="323"/>
      <c r="K2" s="323"/>
      <c r="L2" s="323"/>
    </row>
    <row r="3" spans="1:12" ht="7.35" customHeight="1" x14ac:dyDescent="0.25">
      <c r="A3" s="324"/>
      <c r="B3" s="324"/>
      <c r="C3" s="324"/>
      <c r="D3" s="324"/>
      <c r="E3" s="324"/>
      <c r="F3" s="324"/>
      <c r="G3" s="324"/>
      <c r="H3" s="324"/>
      <c r="I3" s="324"/>
      <c r="J3" s="324"/>
      <c r="K3" s="324"/>
      <c r="L3" s="324"/>
    </row>
    <row r="4" spans="1:12" x14ac:dyDescent="0.25">
      <c r="A4" s="325"/>
      <c r="B4" s="326"/>
      <c r="C4" s="326"/>
      <c r="D4" s="326"/>
      <c r="E4" s="326"/>
      <c r="F4" s="326"/>
      <c r="G4" s="326"/>
      <c r="H4" s="326"/>
      <c r="I4" s="326"/>
      <c r="J4" s="326"/>
      <c r="K4" s="327"/>
      <c r="L4" s="328"/>
    </row>
    <row r="5" spans="1:12" ht="22.35" customHeight="1" x14ac:dyDescent="0.25">
      <c r="A5" s="117" t="s">
        <v>2</v>
      </c>
      <c r="B5" s="118"/>
      <c r="C5" s="136"/>
      <c r="D5" s="329">
        <v>5</v>
      </c>
      <c r="E5" s="117" t="s">
        <v>3</v>
      </c>
      <c r="G5" s="131" t="s">
        <v>207</v>
      </c>
      <c r="H5" s="141" t="s">
        <v>209</v>
      </c>
      <c r="I5" s="120" t="s">
        <v>208</v>
      </c>
      <c r="J5" s="121"/>
      <c r="K5" s="129"/>
      <c r="L5" s="330"/>
    </row>
    <row r="6" spans="1:12" ht="6.6" customHeight="1" x14ac:dyDescent="0.25">
      <c r="A6" s="117"/>
      <c r="B6" s="118"/>
      <c r="C6" s="136"/>
      <c r="D6" s="331"/>
      <c r="E6" s="331"/>
      <c r="F6" s="331"/>
      <c r="G6" s="331"/>
      <c r="H6" s="331"/>
      <c r="I6" s="331"/>
      <c r="J6" s="331"/>
      <c r="K6" s="331"/>
      <c r="L6" s="330"/>
    </row>
    <row r="7" spans="1:12" ht="22.35" customHeight="1" x14ac:dyDescent="0.25">
      <c r="A7" s="117" t="s">
        <v>4</v>
      </c>
      <c r="B7" s="118"/>
      <c r="C7" s="332"/>
      <c r="D7" s="333" t="s">
        <v>210</v>
      </c>
      <c r="E7" s="334"/>
      <c r="F7" s="334"/>
      <c r="G7" s="334"/>
      <c r="H7" s="334"/>
      <c r="I7" s="334"/>
      <c r="J7" s="334"/>
      <c r="K7" s="335"/>
      <c r="L7" s="330"/>
    </row>
    <row r="8" spans="1:12" ht="6.6" customHeight="1" x14ac:dyDescent="0.25">
      <c r="A8" s="117"/>
      <c r="B8" s="118"/>
      <c r="C8" s="136"/>
      <c r="D8" s="336"/>
      <c r="E8" s="336"/>
      <c r="F8" s="336"/>
      <c r="G8" s="336"/>
      <c r="H8" s="336"/>
      <c r="I8" s="336"/>
      <c r="J8" s="336"/>
      <c r="K8" s="336"/>
      <c r="L8" s="330"/>
    </row>
    <row r="9" spans="1:12" ht="22.35" customHeight="1" x14ac:dyDescent="0.25">
      <c r="A9" s="117" t="s">
        <v>6</v>
      </c>
      <c r="B9" s="118"/>
      <c r="C9" s="337"/>
      <c r="D9" s="333" t="s">
        <v>281</v>
      </c>
      <c r="E9" s="334"/>
      <c r="F9" s="334"/>
      <c r="G9" s="334"/>
      <c r="H9" s="334"/>
      <c r="I9" s="334"/>
      <c r="J9" s="334"/>
      <c r="K9" s="335"/>
      <c r="L9" s="330"/>
    </row>
    <row r="10" spans="1:12" ht="6.6" customHeight="1" x14ac:dyDescent="0.25">
      <c r="A10" s="117"/>
      <c r="B10" s="118"/>
      <c r="C10" s="136"/>
      <c r="D10" s="336"/>
      <c r="E10" s="336"/>
      <c r="F10" s="336"/>
      <c r="G10" s="336"/>
      <c r="H10" s="336"/>
      <c r="I10" s="336"/>
      <c r="J10" s="336"/>
      <c r="K10" s="336"/>
      <c r="L10" s="330"/>
    </row>
    <row r="11" spans="1:12" ht="22.35" customHeight="1" x14ac:dyDescent="0.25">
      <c r="A11" s="117" t="s">
        <v>8</v>
      </c>
      <c r="B11" s="118"/>
      <c r="C11" s="337"/>
      <c r="D11" s="333" t="s">
        <v>212</v>
      </c>
      <c r="E11" s="334"/>
      <c r="F11" s="334"/>
      <c r="G11" s="334"/>
      <c r="H11" s="334"/>
      <c r="I11" s="334"/>
      <c r="J11" s="334"/>
      <c r="K11" s="335"/>
      <c r="L11" s="330"/>
    </row>
    <row r="12" spans="1:12" ht="6.6" customHeight="1" x14ac:dyDescent="0.25">
      <c r="A12" s="117"/>
      <c r="B12" s="118"/>
      <c r="C12" s="136"/>
      <c r="D12" s="336"/>
      <c r="E12" s="336"/>
      <c r="F12" s="336"/>
      <c r="G12" s="336"/>
      <c r="H12" s="336"/>
      <c r="I12" s="336"/>
      <c r="J12" s="336"/>
      <c r="K12" s="336"/>
      <c r="L12" s="330"/>
    </row>
    <row r="13" spans="1:12" ht="22.35" customHeight="1" x14ac:dyDescent="0.25">
      <c r="A13" s="117" t="s">
        <v>10</v>
      </c>
      <c r="B13" s="118"/>
      <c r="C13" s="337"/>
      <c r="D13" s="333" t="s">
        <v>213</v>
      </c>
      <c r="E13" s="334"/>
      <c r="F13" s="334"/>
      <c r="G13" s="334"/>
      <c r="H13" s="334"/>
      <c r="I13" s="334"/>
      <c r="J13" s="334"/>
      <c r="K13" s="335"/>
      <c r="L13" s="330"/>
    </row>
    <row r="14" spans="1:12" ht="6.6" customHeight="1" x14ac:dyDescent="0.25">
      <c r="A14" s="117"/>
      <c r="B14" s="118"/>
      <c r="C14" s="136"/>
      <c r="D14" s="336"/>
      <c r="E14" s="336"/>
      <c r="F14" s="336"/>
      <c r="G14" s="336"/>
      <c r="H14" s="336"/>
      <c r="I14" s="336"/>
      <c r="J14" s="336"/>
      <c r="K14" s="336"/>
      <c r="L14" s="330"/>
    </row>
    <row r="15" spans="1:12" ht="22.35" customHeight="1" x14ac:dyDescent="0.25">
      <c r="A15" s="117" t="s">
        <v>12</v>
      </c>
      <c r="B15" s="118"/>
      <c r="C15" s="337"/>
      <c r="D15" s="333" t="s">
        <v>214</v>
      </c>
      <c r="E15" s="334"/>
      <c r="F15" s="334"/>
      <c r="G15" s="334"/>
      <c r="H15" s="334"/>
      <c r="I15" s="334"/>
      <c r="J15" s="334"/>
      <c r="K15" s="335"/>
      <c r="L15" s="338"/>
    </row>
    <row r="16" spans="1:12" ht="6.6" customHeight="1" x14ac:dyDescent="0.25">
      <c r="A16" s="117"/>
      <c r="B16" s="118"/>
      <c r="C16" s="136"/>
      <c r="D16" s="336"/>
      <c r="E16" s="336"/>
      <c r="F16" s="336"/>
      <c r="G16" s="336"/>
      <c r="H16" s="336"/>
      <c r="I16" s="336"/>
      <c r="J16" s="336"/>
      <c r="K16" s="336"/>
      <c r="L16" s="330"/>
    </row>
    <row r="17" spans="1:13" ht="22.35" customHeight="1" x14ac:dyDescent="0.25">
      <c r="A17" s="117" t="s">
        <v>14</v>
      </c>
      <c r="B17" s="118"/>
      <c r="C17" s="337"/>
      <c r="D17" s="333" t="s">
        <v>39</v>
      </c>
      <c r="E17" s="334"/>
      <c r="F17" s="334"/>
      <c r="G17" s="334"/>
      <c r="H17" s="334"/>
      <c r="I17" s="334"/>
      <c r="J17" s="334"/>
      <c r="K17" s="335"/>
      <c r="L17" s="338"/>
    </row>
    <row r="18" spans="1:13" ht="5.0999999999999996" customHeight="1" x14ac:dyDescent="0.25">
      <c r="A18" s="339"/>
      <c r="B18" s="340"/>
      <c r="C18" s="340"/>
      <c r="D18" s="340"/>
      <c r="E18" s="340"/>
      <c r="F18" s="341"/>
      <c r="G18" s="342"/>
      <c r="H18" s="342"/>
      <c r="I18" s="340"/>
      <c r="J18" s="340"/>
      <c r="K18" s="341"/>
      <c r="L18" s="343"/>
    </row>
    <row r="19" spans="1:13" ht="54.75" customHeight="1" x14ac:dyDescent="0.25">
      <c r="A19" s="344" t="s">
        <v>463</v>
      </c>
      <c r="B19" s="344"/>
      <c r="C19" s="344"/>
      <c r="D19" s="344"/>
      <c r="E19" s="344"/>
      <c r="F19" s="344"/>
      <c r="G19" s="344"/>
      <c r="H19" s="344"/>
      <c r="I19" s="344"/>
      <c r="J19" s="344"/>
      <c r="K19" s="344"/>
      <c r="L19" s="344"/>
    </row>
    <row r="20" spans="1:13" ht="48" customHeight="1" x14ac:dyDescent="0.25">
      <c r="A20" s="177" t="s">
        <v>16</v>
      </c>
      <c r="B20" s="178"/>
      <c r="C20" s="179"/>
      <c r="D20" s="180" t="s">
        <v>282</v>
      </c>
      <c r="E20" s="180"/>
      <c r="F20" s="180"/>
      <c r="G20" s="180"/>
      <c r="H20" s="180"/>
      <c r="I20" s="180"/>
      <c r="J20" s="180"/>
      <c r="K20" s="180"/>
      <c r="L20" s="180"/>
    </row>
    <row r="21" spans="1:13" ht="408.75" customHeight="1" x14ac:dyDescent="0.25">
      <c r="A21" s="177" t="s">
        <v>0</v>
      </c>
      <c r="B21" s="178"/>
      <c r="C21" s="179"/>
      <c r="D21" s="180" t="s">
        <v>731</v>
      </c>
      <c r="E21" s="180"/>
      <c r="F21" s="180"/>
      <c r="G21" s="180"/>
      <c r="H21" s="180"/>
      <c r="I21" s="180"/>
      <c r="J21" s="180"/>
      <c r="K21" s="180"/>
      <c r="L21" s="180"/>
      <c r="M21" s="346" t="s">
        <v>573</v>
      </c>
    </row>
    <row r="22" spans="1:13" ht="80.25" customHeight="1" x14ac:dyDescent="0.25">
      <c r="A22" s="177" t="s">
        <v>17</v>
      </c>
      <c r="B22" s="178"/>
      <c r="C22" s="179"/>
      <c r="D22" s="180" t="s">
        <v>283</v>
      </c>
      <c r="E22" s="180"/>
      <c r="F22" s="180"/>
      <c r="G22" s="180"/>
      <c r="H22" s="180"/>
      <c r="I22" s="180"/>
      <c r="J22" s="180"/>
      <c r="K22" s="180"/>
      <c r="L22" s="180"/>
    </row>
    <row r="23" spans="1:13" ht="61.5" customHeight="1" x14ac:dyDescent="0.25">
      <c r="A23" s="177" t="s">
        <v>18</v>
      </c>
      <c r="B23" s="178"/>
      <c r="C23" s="179"/>
      <c r="D23" s="180" t="s">
        <v>284</v>
      </c>
      <c r="E23" s="180"/>
      <c r="F23" s="180"/>
      <c r="G23" s="180"/>
      <c r="H23" s="180"/>
      <c r="I23" s="180"/>
      <c r="J23" s="180"/>
      <c r="K23" s="180"/>
      <c r="L23" s="180"/>
    </row>
    <row r="24" spans="1:13" ht="142.5" customHeight="1" x14ac:dyDescent="0.25">
      <c r="A24" s="177" t="s">
        <v>19</v>
      </c>
      <c r="B24" s="178"/>
      <c r="C24" s="179"/>
      <c r="D24" s="180" t="s">
        <v>285</v>
      </c>
      <c r="E24" s="180"/>
      <c r="F24" s="180"/>
      <c r="G24" s="180"/>
      <c r="H24" s="180"/>
      <c r="I24" s="180"/>
      <c r="J24" s="180"/>
      <c r="K24" s="180"/>
      <c r="L24" s="180"/>
    </row>
    <row r="25" spans="1:13" ht="127.5" customHeight="1" x14ac:dyDescent="0.25">
      <c r="A25" s="177" t="s">
        <v>20</v>
      </c>
      <c r="B25" s="178"/>
      <c r="C25" s="179"/>
      <c r="D25" s="180" t="s">
        <v>286</v>
      </c>
      <c r="E25" s="180"/>
      <c r="F25" s="180"/>
      <c r="G25" s="180"/>
      <c r="H25" s="180"/>
      <c r="I25" s="180"/>
      <c r="J25" s="180"/>
      <c r="K25" s="180"/>
      <c r="L25" s="180"/>
    </row>
    <row r="26" spans="1:13" ht="69.75" customHeight="1" x14ac:dyDescent="0.25">
      <c r="A26" s="177" t="s">
        <v>21</v>
      </c>
      <c r="B26" s="178"/>
      <c r="C26" s="179"/>
      <c r="D26" s="180" t="s">
        <v>287</v>
      </c>
      <c r="E26" s="180"/>
      <c r="F26" s="180"/>
      <c r="G26" s="180"/>
      <c r="H26" s="180"/>
      <c r="I26" s="180"/>
      <c r="J26" s="180"/>
      <c r="K26" s="180"/>
      <c r="L26" s="180"/>
    </row>
    <row r="27" spans="1:13" ht="17.45" customHeight="1" x14ac:dyDescent="0.25">
      <c r="A27" s="195" t="s">
        <v>22</v>
      </c>
      <c r="B27" s="196"/>
      <c r="C27" s="197"/>
      <c r="D27" s="201" t="s">
        <v>23</v>
      </c>
      <c r="E27" s="201"/>
      <c r="F27" s="201"/>
      <c r="G27" s="201" t="s">
        <v>67</v>
      </c>
      <c r="H27" s="201"/>
      <c r="I27" s="201"/>
      <c r="J27" s="201" t="s">
        <v>228</v>
      </c>
      <c r="K27" s="201"/>
      <c r="L27" s="201"/>
    </row>
    <row r="28" spans="1:13" ht="409.5" customHeight="1" x14ac:dyDescent="0.25">
      <c r="A28" s="198"/>
      <c r="B28" s="199"/>
      <c r="C28" s="200"/>
      <c r="D28" s="180" t="s">
        <v>732</v>
      </c>
      <c r="E28" s="180"/>
      <c r="F28" s="180"/>
      <c r="G28" s="180" t="s">
        <v>706</v>
      </c>
      <c r="H28" s="180"/>
      <c r="I28" s="180"/>
      <c r="J28" s="180" t="s">
        <v>288</v>
      </c>
      <c r="K28" s="180"/>
      <c r="L28" s="180"/>
    </row>
    <row r="29" spans="1:13" ht="46.35" customHeight="1" x14ac:dyDescent="0.25">
      <c r="A29" s="177" t="s">
        <v>26</v>
      </c>
      <c r="B29" s="178"/>
      <c r="C29" s="179"/>
      <c r="D29" s="202" t="s">
        <v>289</v>
      </c>
      <c r="E29" s="203"/>
      <c r="F29" s="203"/>
      <c r="G29" s="203"/>
      <c r="H29" s="203"/>
      <c r="I29" s="203"/>
      <c r="J29" s="203"/>
      <c r="K29" s="203"/>
      <c r="L29" s="204"/>
    </row>
    <row r="30" spans="1:13" ht="17.45" customHeight="1" x14ac:dyDescent="0.25">
      <c r="A30" s="195" t="s">
        <v>223</v>
      </c>
      <c r="B30" s="196"/>
      <c r="C30" s="197"/>
      <c r="D30" s="201" t="s">
        <v>42</v>
      </c>
      <c r="E30" s="201"/>
      <c r="F30" s="201"/>
      <c r="G30" s="201" t="s">
        <v>43</v>
      </c>
      <c r="H30" s="201"/>
      <c r="I30" s="201"/>
      <c r="J30" s="201" t="s">
        <v>44</v>
      </c>
      <c r="K30" s="201"/>
      <c r="L30" s="201"/>
    </row>
    <row r="31" spans="1:13" ht="87" customHeight="1" x14ac:dyDescent="0.25">
      <c r="A31" s="198"/>
      <c r="B31" s="199"/>
      <c r="C31" s="200"/>
      <c r="D31" s="180" t="s">
        <v>290</v>
      </c>
      <c r="E31" s="180"/>
      <c r="F31" s="180"/>
      <c r="G31" s="180" t="s">
        <v>291</v>
      </c>
      <c r="H31" s="180"/>
      <c r="I31" s="180"/>
      <c r="J31" s="180" t="s">
        <v>292</v>
      </c>
      <c r="K31" s="180"/>
      <c r="L31" s="180"/>
    </row>
    <row r="32" spans="1:13" ht="109.5" customHeight="1" x14ac:dyDescent="0.25">
      <c r="A32" s="177" t="s">
        <v>28</v>
      </c>
      <c r="B32" s="178"/>
      <c r="C32" s="179"/>
      <c r="D32" s="202" t="s">
        <v>293</v>
      </c>
      <c r="E32" s="203"/>
      <c r="F32" s="203"/>
      <c r="G32" s="203"/>
      <c r="H32" s="203"/>
      <c r="I32" s="203"/>
      <c r="J32" s="203"/>
      <c r="K32" s="203"/>
      <c r="L32" s="204"/>
    </row>
    <row r="33" spans="1:12" ht="81.75" customHeight="1" x14ac:dyDescent="0.25">
      <c r="A33" s="195" t="s">
        <v>29</v>
      </c>
      <c r="B33" s="196"/>
      <c r="C33" s="197"/>
      <c r="D33" s="202" t="s">
        <v>549</v>
      </c>
      <c r="E33" s="203"/>
      <c r="F33" s="203"/>
      <c r="G33" s="203"/>
      <c r="H33" s="203"/>
      <c r="I33" s="203"/>
      <c r="J33" s="203"/>
      <c r="K33" s="203"/>
      <c r="L33" s="204"/>
    </row>
    <row r="34" spans="1:12" ht="17.45" customHeight="1" x14ac:dyDescent="0.25">
      <c r="A34" s="195" t="s">
        <v>47</v>
      </c>
      <c r="B34" s="196"/>
      <c r="C34" s="197"/>
      <c r="D34" s="201" t="s">
        <v>23</v>
      </c>
      <c r="E34" s="201"/>
      <c r="F34" s="201"/>
      <c r="G34" s="201" t="s">
        <v>67</v>
      </c>
      <c r="H34" s="201"/>
      <c r="I34" s="201"/>
      <c r="J34" s="201" t="s">
        <v>228</v>
      </c>
      <c r="K34" s="201"/>
      <c r="L34" s="201"/>
    </row>
    <row r="35" spans="1:12" ht="212.25" customHeight="1" x14ac:dyDescent="0.25">
      <c r="A35" s="198"/>
      <c r="B35" s="199"/>
      <c r="C35" s="200"/>
      <c r="D35" s="180" t="s">
        <v>294</v>
      </c>
      <c r="E35" s="180"/>
      <c r="F35" s="180"/>
      <c r="G35" s="180" t="s">
        <v>295</v>
      </c>
      <c r="H35" s="180"/>
      <c r="I35" s="180"/>
      <c r="J35" s="180" t="s">
        <v>296</v>
      </c>
      <c r="K35" s="180"/>
      <c r="L35" s="180"/>
    </row>
    <row r="36" spans="1:12" ht="17.45" customHeight="1" x14ac:dyDescent="0.25">
      <c r="A36" s="195" t="s">
        <v>30</v>
      </c>
      <c r="B36" s="196"/>
      <c r="C36" s="197"/>
      <c r="D36" s="205" t="s">
        <v>31</v>
      </c>
      <c r="E36" s="206"/>
      <c r="F36" s="206"/>
      <c r="G36" s="207"/>
      <c r="H36" s="205" t="s">
        <v>32</v>
      </c>
      <c r="I36" s="206"/>
      <c r="J36" s="206"/>
      <c r="K36" s="206"/>
      <c r="L36" s="207"/>
    </row>
    <row r="37" spans="1:12" ht="124.35" customHeight="1" x14ac:dyDescent="0.25">
      <c r="A37" s="198"/>
      <c r="B37" s="199"/>
      <c r="C37" s="200"/>
      <c r="D37" s="202" t="s">
        <v>574</v>
      </c>
      <c r="E37" s="203"/>
      <c r="F37" s="203"/>
      <c r="G37" s="204"/>
      <c r="H37" s="202" t="s">
        <v>733</v>
      </c>
      <c r="I37" s="203"/>
      <c r="J37" s="203"/>
      <c r="K37" s="203"/>
      <c r="L37" s="204"/>
    </row>
    <row r="38" spans="1:12" ht="46.35" customHeight="1" x14ac:dyDescent="0.25">
      <c r="A38" s="177" t="s">
        <v>33</v>
      </c>
      <c r="B38" s="178"/>
      <c r="C38" s="179"/>
      <c r="D38" s="202" t="s">
        <v>297</v>
      </c>
      <c r="E38" s="203"/>
      <c r="F38" s="203"/>
      <c r="G38" s="203"/>
      <c r="H38" s="203"/>
      <c r="I38" s="203"/>
      <c r="J38" s="203"/>
      <c r="K38" s="203"/>
      <c r="L38" s="204"/>
    </row>
    <row r="39" spans="1:12" ht="46.35" customHeight="1" x14ac:dyDescent="0.25">
      <c r="A39" s="177" t="s">
        <v>35</v>
      </c>
      <c r="B39" s="178"/>
      <c r="C39" s="179"/>
      <c r="D39" s="180" t="s">
        <v>298</v>
      </c>
      <c r="E39" s="180"/>
      <c r="F39" s="180"/>
      <c r="G39" s="180"/>
      <c r="H39" s="180"/>
      <c r="I39" s="180"/>
      <c r="J39" s="180"/>
      <c r="K39" s="180"/>
      <c r="L39" s="180"/>
    </row>
    <row r="40" spans="1:12" ht="42.75" customHeight="1" x14ac:dyDescent="0.25">
      <c r="A40" s="177" t="s">
        <v>36</v>
      </c>
      <c r="B40" s="178"/>
      <c r="C40" s="179"/>
      <c r="D40" s="202" t="s">
        <v>299</v>
      </c>
      <c r="E40" s="203"/>
      <c r="F40" s="203"/>
      <c r="G40" s="203"/>
      <c r="H40" s="203"/>
      <c r="I40" s="203"/>
      <c r="J40" s="203"/>
      <c r="K40" s="203"/>
      <c r="L40" s="204"/>
    </row>
    <row r="41" spans="1:12" s="139" customFormat="1" x14ac:dyDescent="0.25"/>
    <row r="42" spans="1:12" s="139" customFormat="1" x14ac:dyDescent="0.25"/>
    <row r="43" spans="1:12" s="139" customFormat="1" x14ac:dyDescent="0.25"/>
    <row r="44" spans="1:12" s="139" customFormat="1" x14ac:dyDescent="0.25"/>
    <row r="45" spans="1:12" s="139" customFormat="1" x14ac:dyDescent="0.25"/>
    <row r="46" spans="1:12" s="139" customFormat="1" x14ac:dyDescent="0.25"/>
    <row r="47" spans="1:12" s="139" customFormat="1" x14ac:dyDescent="0.25"/>
    <row r="48" spans="1:12" s="139" customFormat="1" x14ac:dyDescent="0.25"/>
    <row r="49" s="139" customFormat="1" x14ac:dyDescent="0.25"/>
    <row r="50" s="139" customFormat="1" x14ac:dyDescent="0.25"/>
    <row r="51" s="139" customFormat="1" x14ac:dyDescent="0.25"/>
    <row r="52" s="139" customFormat="1" x14ac:dyDescent="0.25"/>
    <row r="53" s="139" customFormat="1" x14ac:dyDescent="0.25"/>
    <row r="54" s="139" customFormat="1" x14ac:dyDescent="0.25"/>
    <row r="55" s="139" customFormat="1" x14ac:dyDescent="0.25"/>
    <row r="56" s="139" customFormat="1" x14ac:dyDescent="0.25"/>
    <row r="57" s="139" customFormat="1" x14ac:dyDescent="0.25"/>
    <row r="58" s="139" customFormat="1" x14ac:dyDescent="0.25"/>
    <row r="59" s="139" customFormat="1" x14ac:dyDescent="0.25"/>
    <row r="60" s="139" customFormat="1" x14ac:dyDescent="0.25"/>
    <row r="61" s="139" customFormat="1" x14ac:dyDescent="0.25"/>
    <row r="62" s="139" customFormat="1" x14ac:dyDescent="0.25"/>
    <row r="63" s="139" customFormat="1" x14ac:dyDescent="0.25"/>
    <row r="64" s="139" customFormat="1" x14ac:dyDescent="0.25"/>
    <row r="65" s="139" customFormat="1" x14ac:dyDescent="0.25"/>
    <row r="66" s="139" customFormat="1" x14ac:dyDescent="0.25"/>
    <row r="67" s="139" customFormat="1" x14ac:dyDescent="0.25"/>
    <row r="68" s="139" customFormat="1" x14ac:dyDescent="0.25"/>
    <row r="69" s="139" customFormat="1" x14ac:dyDescent="0.25"/>
    <row r="70" s="139" customFormat="1" x14ac:dyDescent="0.25"/>
    <row r="71" s="139" customFormat="1" x14ac:dyDescent="0.25"/>
    <row r="72" s="139" customFormat="1" x14ac:dyDescent="0.25"/>
    <row r="73" s="139" customFormat="1" x14ac:dyDescent="0.25"/>
    <row r="74" s="139" customFormat="1" x14ac:dyDescent="0.25"/>
    <row r="75" s="139" customFormat="1" x14ac:dyDescent="0.25"/>
    <row r="76" s="139" customFormat="1" x14ac:dyDescent="0.25"/>
    <row r="77" s="139" customFormat="1" x14ac:dyDescent="0.25"/>
    <row r="78" s="139" customFormat="1" x14ac:dyDescent="0.25"/>
    <row r="79" s="139" customFormat="1" x14ac:dyDescent="0.25"/>
    <row r="80" s="139" customFormat="1" x14ac:dyDescent="0.25"/>
    <row r="81" s="139" customFormat="1" x14ac:dyDescent="0.25"/>
    <row r="82" s="139" customFormat="1" x14ac:dyDescent="0.25"/>
    <row r="83" s="139" customFormat="1" x14ac:dyDescent="0.25"/>
    <row r="84" s="139" customFormat="1" x14ac:dyDescent="0.25"/>
    <row r="85" s="139" customFormat="1" x14ac:dyDescent="0.25"/>
    <row r="86" s="139" customFormat="1" x14ac:dyDescent="0.25"/>
    <row r="87" s="139" customFormat="1" x14ac:dyDescent="0.25"/>
    <row r="88" s="139" customFormat="1" x14ac:dyDescent="0.25"/>
    <row r="89" s="139" customFormat="1" x14ac:dyDescent="0.25"/>
    <row r="90" s="139" customFormat="1" x14ac:dyDescent="0.25"/>
    <row r="91" s="139" customFormat="1" x14ac:dyDescent="0.25"/>
    <row r="92" s="139" customFormat="1" x14ac:dyDescent="0.25"/>
    <row r="93" s="139" customFormat="1" x14ac:dyDescent="0.25"/>
    <row r="94" s="139" customFormat="1" x14ac:dyDescent="0.25"/>
    <row r="95" s="139" customFormat="1" x14ac:dyDescent="0.25"/>
    <row r="96" s="139" customFormat="1" x14ac:dyDescent="0.25"/>
    <row r="97" s="139" customFormat="1" x14ac:dyDescent="0.25"/>
    <row r="98" s="139" customFormat="1" x14ac:dyDescent="0.25"/>
    <row r="99" s="139" customFormat="1" x14ac:dyDescent="0.25"/>
    <row r="100" s="139" customFormat="1" x14ac:dyDescent="0.25"/>
    <row r="101" s="139" customFormat="1" x14ac:dyDescent="0.25"/>
    <row r="102" s="139" customFormat="1" x14ac:dyDescent="0.25"/>
    <row r="103" s="139" customFormat="1" x14ac:dyDescent="0.25"/>
    <row r="104" s="139" customFormat="1" x14ac:dyDescent="0.25"/>
    <row r="105" s="139" customFormat="1" x14ac:dyDescent="0.25"/>
    <row r="106" s="139" customFormat="1" x14ac:dyDescent="0.25"/>
    <row r="107" s="139" customFormat="1" x14ac:dyDescent="0.25"/>
    <row r="108" s="139" customFormat="1" x14ac:dyDescent="0.25"/>
    <row r="109" s="139" customFormat="1" x14ac:dyDescent="0.25"/>
    <row r="110" s="139" customFormat="1" x14ac:dyDescent="0.25"/>
    <row r="111" s="139" customFormat="1" x14ac:dyDescent="0.25"/>
    <row r="112" s="139" customFormat="1" x14ac:dyDescent="0.25"/>
    <row r="113" s="139" customFormat="1" x14ac:dyDescent="0.25"/>
    <row r="114" s="139" customFormat="1" x14ac:dyDescent="0.25"/>
    <row r="115" s="139" customFormat="1" x14ac:dyDescent="0.25"/>
    <row r="116" s="139" customFormat="1" x14ac:dyDescent="0.25"/>
    <row r="117" s="139" customFormat="1" x14ac:dyDescent="0.25"/>
    <row r="118" s="139" customFormat="1" x14ac:dyDescent="0.25"/>
    <row r="119" s="139" customFormat="1" x14ac:dyDescent="0.25"/>
    <row r="120" s="139" customFormat="1" x14ac:dyDescent="0.25"/>
    <row r="121" s="139" customFormat="1" x14ac:dyDescent="0.25"/>
    <row r="122" s="139" customFormat="1" x14ac:dyDescent="0.25"/>
    <row r="123" s="139" customFormat="1" x14ac:dyDescent="0.25"/>
    <row r="124" s="139" customFormat="1" x14ac:dyDescent="0.25"/>
    <row r="125" s="139" customFormat="1" x14ac:dyDescent="0.25"/>
    <row r="126" s="139" customFormat="1" x14ac:dyDescent="0.25"/>
    <row r="127" s="139" customFormat="1" x14ac:dyDescent="0.25"/>
    <row r="128" s="139" customFormat="1" x14ac:dyDescent="0.25"/>
    <row r="129" s="139" customFormat="1" x14ac:dyDescent="0.25"/>
    <row r="130" s="139" customFormat="1" x14ac:dyDescent="0.25"/>
    <row r="131" s="139" customFormat="1" x14ac:dyDescent="0.25"/>
    <row r="132" s="139" customFormat="1" x14ac:dyDescent="0.25"/>
    <row r="133" s="139" customFormat="1" x14ac:dyDescent="0.25"/>
    <row r="134" s="139" customFormat="1" x14ac:dyDescent="0.25"/>
    <row r="135" s="139" customFormat="1" x14ac:dyDescent="0.25"/>
    <row r="136" s="139" customFormat="1" x14ac:dyDescent="0.25"/>
    <row r="137" s="139" customFormat="1" x14ac:dyDescent="0.25"/>
    <row r="138" s="139" customFormat="1" x14ac:dyDescent="0.25"/>
    <row r="139" s="139" customFormat="1" x14ac:dyDescent="0.25"/>
    <row r="140" s="139" customFormat="1" x14ac:dyDescent="0.25"/>
    <row r="141" s="139" customFormat="1" x14ac:dyDescent="0.25"/>
    <row r="142" s="139" customFormat="1" x14ac:dyDescent="0.25"/>
    <row r="143" s="139" customFormat="1" x14ac:dyDescent="0.25"/>
    <row r="144" s="139" customFormat="1" x14ac:dyDescent="0.25"/>
    <row r="145" s="139" customFormat="1" x14ac:dyDescent="0.25"/>
    <row r="146" s="139" customFormat="1" x14ac:dyDescent="0.25"/>
    <row r="147" s="139" customFormat="1" x14ac:dyDescent="0.25"/>
    <row r="148" s="139" customFormat="1" x14ac:dyDescent="0.25"/>
    <row r="149" s="139" customFormat="1" x14ac:dyDescent="0.25"/>
    <row r="150" s="139" customFormat="1" x14ac:dyDescent="0.25"/>
    <row r="151" s="139" customFormat="1" x14ac:dyDescent="0.25"/>
    <row r="152" s="139" customFormat="1" x14ac:dyDescent="0.25"/>
    <row r="153" s="139" customFormat="1" x14ac:dyDescent="0.25"/>
    <row r="154" s="139" customFormat="1" x14ac:dyDescent="0.25"/>
    <row r="155" s="139" customFormat="1" x14ac:dyDescent="0.25"/>
    <row r="156" s="139" customFormat="1" x14ac:dyDescent="0.25"/>
    <row r="157" s="139" customFormat="1" x14ac:dyDescent="0.25"/>
    <row r="158" s="139" customFormat="1" x14ac:dyDescent="0.25"/>
    <row r="159" s="139" customFormat="1" x14ac:dyDescent="0.25"/>
    <row r="160" s="139" customFormat="1" x14ac:dyDescent="0.25"/>
    <row r="161" s="139" customFormat="1" x14ac:dyDescent="0.25"/>
    <row r="162" s="139" customFormat="1" x14ac:dyDescent="0.25"/>
    <row r="163" s="139" customFormat="1" x14ac:dyDescent="0.25"/>
    <row r="164" s="139" customFormat="1" x14ac:dyDescent="0.25"/>
    <row r="165" s="139" customFormat="1" x14ac:dyDescent="0.25"/>
    <row r="166" s="139" customFormat="1" x14ac:dyDescent="0.25"/>
    <row r="167" s="139" customFormat="1" x14ac:dyDescent="0.25"/>
    <row r="168" s="139" customFormat="1" x14ac:dyDescent="0.25"/>
    <row r="169" s="139" customFormat="1" x14ac:dyDescent="0.25"/>
    <row r="170" s="139" customFormat="1" x14ac:dyDescent="0.25"/>
    <row r="171" s="139" customFormat="1" x14ac:dyDescent="0.25"/>
    <row r="172" s="139" customFormat="1" x14ac:dyDescent="0.25"/>
    <row r="173" s="139" customFormat="1" x14ac:dyDescent="0.25"/>
    <row r="174" s="139" customFormat="1" x14ac:dyDescent="0.25"/>
    <row r="175" s="139" customFormat="1" x14ac:dyDescent="0.25"/>
    <row r="176" s="139" customFormat="1" x14ac:dyDescent="0.25"/>
    <row r="177" s="139" customFormat="1" x14ac:dyDescent="0.25"/>
    <row r="178" s="139" customFormat="1" x14ac:dyDescent="0.25"/>
    <row r="179" s="139" customFormat="1" x14ac:dyDescent="0.25"/>
    <row r="180" s="139" customFormat="1" x14ac:dyDescent="0.25"/>
    <row r="181" s="139" customFormat="1" x14ac:dyDescent="0.25"/>
    <row r="182" s="139" customFormat="1" x14ac:dyDescent="0.25"/>
    <row r="183" s="139" customFormat="1" x14ac:dyDescent="0.25"/>
    <row r="184" s="139" customFormat="1" x14ac:dyDescent="0.25"/>
    <row r="185" s="139" customFormat="1" x14ac:dyDescent="0.25"/>
    <row r="186" s="139" customFormat="1" x14ac:dyDescent="0.25"/>
    <row r="187" s="139" customFormat="1" x14ac:dyDescent="0.25"/>
    <row r="188" s="139" customFormat="1" x14ac:dyDescent="0.25"/>
    <row r="189" s="139" customFormat="1" x14ac:dyDescent="0.25"/>
    <row r="190" s="139" customFormat="1" x14ac:dyDescent="0.25"/>
    <row r="191" s="139" customFormat="1" x14ac:dyDescent="0.25"/>
    <row r="192" s="139" customFormat="1" x14ac:dyDescent="0.25"/>
    <row r="193" s="139" customFormat="1" x14ac:dyDescent="0.25"/>
    <row r="194" s="139" customFormat="1" x14ac:dyDescent="0.25"/>
    <row r="195" s="139" customFormat="1" x14ac:dyDescent="0.25"/>
    <row r="196" s="139" customFormat="1" x14ac:dyDescent="0.25"/>
    <row r="197" s="139" customFormat="1" x14ac:dyDescent="0.25"/>
    <row r="198" s="139" customFormat="1" x14ac:dyDescent="0.25"/>
    <row r="199" s="139" customFormat="1" x14ac:dyDescent="0.25"/>
    <row r="200" s="139" customFormat="1" x14ac:dyDescent="0.25"/>
    <row r="201" s="139" customFormat="1" x14ac:dyDescent="0.25"/>
    <row r="202" s="139" customFormat="1" x14ac:dyDescent="0.25"/>
    <row r="203" s="139" customFormat="1" x14ac:dyDescent="0.25"/>
    <row r="204" s="139" customFormat="1" x14ac:dyDescent="0.25"/>
    <row r="205" s="139" customFormat="1" x14ac:dyDescent="0.25"/>
    <row r="206" s="139" customFormat="1" x14ac:dyDescent="0.25"/>
    <row r="207" s="139" customFormat="1" x14ac:dyDescent="0.25"/>
    <row r="208" s="139" customFormat="1" x14ac:dyDescent="0.25"/>
    <row r="209" s="139" customFormat="1" ht="14.45" customHeight="1" x14ac:dyDescent="0.25"/>
  </sheetData>
  <mergeCells count="63">
    <mergeCell ref="A38:C38"/>
    <mergeCell ref="D38:L38"/>
    <mergeCell ref="A39:C39"/>
    <mergeCell ref="D39:L39"/>
    <mergeCell ref="A40:C40"/>
    <mergeCell ref="D40:L40"/>
    <mergeCell ref="A36:C37"/>
    <mergeCell ref="D36:G36"/>
    <mergeCell ref="H36:L36"/>
    <mergeCell ref="D37:G37"/>
    <mergeCell ref="H37:L37"/>
    <mergeCell ref="A32:C32"/>
    <mergeCell ref="D32:L32"/>
    <mergeCell ref="A33:C33"/>
    <mergeCell ref="D33:L33"/>
    <mergeCell ref="A34:C35"/>
    <mergeCell ref="D34:F34"/>
    <mergeCell ref="G34:I34"/>
    <mergeCell ref="J34:L34"/>
    <mergeCell ref="D35:F35"/>
    <mergeCell ref="G35:I35"/>
    <mergeCell ref="J35:L35"/>
    <mergeCell ref="A29:C29"/>
    <mergeCell ref="D29:L29"/>
    <mergeCell ref="A30:C31"/>
    <mergeCell ref="D30:F30"/>
    <mergeCell ref="G30:I30"/>
    <mergeCell ref="J30:L30"/>
    <mergeCell ref="D31:F31"/>
    <mergeCell ref="G31:I31"/>
    <mergeCell ref="J31:L31"/>
    <mergeCell ref="A27:C28"/>
    <mergeCell ref="D27:F27"/>
    <mergeCell ref="G27:I27"/>
    <mergeCell ref="J27:L27"/>
    <mergeCell ref="D28:F28"/>
    <mergeCell ref="G28:I28"/>
    <mergeCell ref="J28:L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[5]Listas!#REF!</xm:f>
          </x14:formula1>
          <xm:sqref>D11:K11</xm:sqref>
        </x14:dataValidation>
        <x14:dataValidation type="list" allowBlank="1" showInputMessage="1" showErrorMessage="1">
          <x14:formula1>
            <xm:f>[5]Listas!#REF!</xm:f>
          </x14:formula1>
          <xm:sqref>D15:K15</xm:sqref>
        </x14:dataValidation>
        <x14:dataValidation type="list" allowBlank="1" showInputMessage="1" showErrorMessage="1">
          <x14:formula1>
            <xm:f>[5]Listas!#REF!</xm:f>
          </x14:formula1>
          <xm:sqref>D13:K13</xm:sqref>
        </x14:dataValidation>
        <x14:dataValidation type="list" allowBlank="1" showInputMessage="1" showErrorMessage="1">
          <x14:formula1>
            <xm:f>[5]Listas!#REF!</xm:f>
          </x14:formula1>
          <xm:sqref>D9:K9</xm:sqref>
        </x14:dataValidation>
        <x14:dataValidation type="list" allowBlank="1" showInputMessage="1" showErrorMessage="1">
          <x14:formula1>
            <xm:f>[5]Listas!#REF!</xm:f>
          </x14:formula1>
          <xm:sqref>D7:K7</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D33" zoomScale="90" zoomScaleNormal="90" workbookViewId="0">
      <selection activeCell="G34" sqref="G34:L34"/>
    </sheetView>
  </sheetViews>
  <sheetFormatPr baseColWidth="10" defaultColWidth="12.42578125" defaultRowHeight="15.75" x14ac:dyDescent="0.25"/>
  <cols>
    <col min="1" max="1" width="16.85546875" style="140" customWidth="1"/>
    <col min="2" max="2" width="14.140625" style="140" customWidth="1"/>
    <col min="3" max="3" width="3" style="140" customWidth="1"/>
    <col min="4" max="12" width="16.5703125" style="140" customWidth="1"/>
    <col min="13" max="32" width="12.42578125" style="139"/>
    <col min="33" max="16384" width="12.42578125" style="140"/>
  </cols>
  <sheetData>
    <row r="1" spans="1:12" ht="29.1" customHeight="1" x14ac:dyDescent="0.25">
      <c r="A1" s="320" t="s">
        <v>1</v>
      </c>
      <c r="B1" s="321"/>
      <c r="C1" s="321"/>
      <c r="D1" s="321"/>
      <c r="E1" s="321"/>
      <c r="F1" s="321"/>
      <c r="G1" s="321"/>
      <c r="H1" s="321"/>
      <c r="I1" s="321"/>
      <c r="J1" s="321"/>
      <c r="K1" s="321"/>
      <c r="L1" s="322"/>
    </row>
    <row r="2" spans="1:12" ht="28.35" customHeight="1" x14ac:dyDescent="0.25">
      <c r="A2" s="323" t="s">
        <v>728</v>
      </c>
      <c r="B2" s="323"/>
      <c r="C2" s="323"/>
      <c r="D2" s="323"/>
      <c r="E2" s="323"/>
      <c r="F2" s="323"/>
      <c r="G2" s="323"/>
      <c r="H2" s="323"/>
      <c r="I2" s="323"/>
      <c r="J2" s="323"/>
      <c r="K2" s="323"/>
      <c r="L2" s="323"/>
    </row>
    <row r="3" spans="1:12" ht="7.35" customHeight="1" x14ac:dyDescent="0.25">
      <c r="A3" s="324"/>
      <c r="B3" s="324"/>
      <c r="C3" s="324"/>
      <c r="D3" s="324"/>
      <c r="E3" s="324"/>
      <c r="F3" s="324"/>
      <c r="G3" s="324"/>
      <c r="H3" s="324"/>
      <c r="I3" s="324"/>
      <c r="J3" s="324"/>
      <c r="K3" s="324"/>
      <c r="L3" s="324"/>
    </row>
    <row r="4" spans="1:12" x14ac:dyDescent="0.25">
      <c r="A4" s="325"/>
      <c r="B4" s="326"/>
      <c r="C4" s="326"/>
      <c r="D4" s="326"/>
      <c r="E4" s="326"/>
      <c r="F4" s="326"/>
      <c r="G4" s="326"/>
      <c r="H4" s="326"/>
      <c r="I4" s="326"/>
      <c r="J4" s="326"/>
      <c r="K4" s="327"/>
      <c r="L4" s="328"/>
    </row>
    <row r="5" spans="1:12" ht="22.35" customHeight="1" x14ac:dyDescent="0.25">
      <c r="A5" s="117" t="s">
        <v>2</v>
      </c>
      <c r="B5" s="118"/>
      <c r="C5" s="136"/>
      <c r="D5" s="329">
        <v>6</v>
      </c>
      <c r="E5" s="117" t="s">
        <v>3</v>
      </c>
      <c r="G5" s="131" t="s">
        <v>207</v>
      </c>
      <c r="H5" s="134"/>
      <c r="I5" s="120" t="s">
        <v>208</v>
      </c>
      <c r="J5" s="121" t="s">
        <v>209</v>
      </c>
      <c r="K5" s="129"/>
      <c r="L5" s="330"/>
    </row>
    <row r="6" spans="1:12" ht="6.6" customHeight="1" x14ac:dyDescent="0.25">
      <c r="A6" s="117"/>
      <c r="B6" s="118"/>
      <c r="C6" s="136"/>
      <c r="D6" s="331"/>
      <c r="E6" s="331"/>
      <c r="F6" s="331"/>
      <c r="G6" s="331"/>
      <c r="H6" s="331"/>
      <c r="I6" s="331"/>
      <c r="J6" s="331"/>
      <c r="K6" s="331"/>
      <c r="L6" s="330"/>
    </row>
    <row r="7" spans="1:12" ht="22.35" customHeight="1" x14ac:dyDescent="0.25">
      <c r="A7" s="117" t="s">
        <v>4</v>
      </c>
      <c r="B7" s="118"/>
      <c r="C7" s="332"/>
      <c r="D7" s="333" t="s">
        <v>5</v>
      </c>
      <c r="E7" s="334"/>
      <c r="F7" s="334"/>
      <c r="G7" s="334"/>
      <c r="H7" s="334"/>
      <c r="I7" s="334"/>
      <c r="J7" s="334"/>
      <c r="K7" s="335"/>
      <c r="L7" s="330"/>
    </row>
    <row r="8" spans="1:12" ht="6.6" customHeight="1" x14ac:dyDescent="0.25">
      <c r="A8" s="117"/>
      <c r="B8" s="118"/>
      <c r="C8" s="136"/>
      <c r="D8" s="336"/>
      <c r="E8" s="336"/>
      <c r="F8" s="336"/>
      <c r="G8" s="336"/>
      <c r="H8" s="336"/>
      <c r="I8" s="336"/>
      <c r="J8" s="336"/>
      <c r="K8" s="336"/>
      <c r="L8" s="330"/>
    </row>
    <row r="9" spans="1:12" ht="22.35" customHeight="1" x14ac:dyDescent="0.25">
      <c r="A9" s="117" t="s">
        <v>6</v>
      </c>
      <c r="B9" s="118"/>
      <c r="C9" s="337"/>
      <c r="D9" s="333" t="s">
        <v>7</v>
      </c>
      <c r="E9" s="334"/>
      <c r="F9" s="334"/>
      <c r="G9" s="334"/>
      <c r="H9" s="334"/>
      <c r="I9" s="334"/>
      <c r="J9" s="334"/>
      <c r="K9" s="335"/>
      <c r="L9" s="330"/>
    </row>
    <row r="10" spans="1:12" ht="6.6" customHeight="1" x14ac:dyDescent="0.25">
      <c r="A10" s="117"/>
      <c r="B10" s="118"/>
      <c r="C10" s="136"/>
      <c r="D10" s="336"/>
      <c r="E10" s="336"/>
      <c r="F10" s="336"/>
      <c r="G10" s="336"/>
      <c r="H10" s="336"/>
      <c r="I10" s="336"/>
      <c r="J10" s="336"/>
      <c r="K10" s="336"/>
      <c r="L10" s="330"/>
    </row>
    <row r="11" spans="1:12" ht="22.35" customHeight="1" x14ac:dyDescent="0.25">
      <c r="A11" s="117" t="s">
        <v>8</v>
      </c>
      <c r="B11" s="118"/>
      <c r="C11" s="337"/>
      <c r="D11" s="333" t="s">
        <v>37</v>
      </c>
      <c r="E11" s="334"/>
      <c r="F11" s="334"/>
      <c r="G11" s="334"/>
      <c r="H11" s="334"/>
      <c r="I11" s="334"/>
      <c r="J11" s="334"/>
      <c r="K11" s="335"/>
      <c r="L11" s="330"/>
    </row>
    <row r="12" spans="1:12" ht="6.6" customHeight="1" x14ac:dyDescent="0.25">
      <c r="A12" s="117"/>
      <c r="B12" s="118"/>
      <c r="C12" s="136"/>
      <c r="D12" s="336"/>
      <c r="E12" s="336"/>
      <c r="F12" s="336"/>
      <c r="G12" s="336"/>
      <c r="H12" s="336"/>
      <c r="I12" s="336"/>
      <c r="J12" s="336"/>
      <c r="K12" s="336"/>
      <c r="L12" s="330"/>
    </row>
    <row r="13" spans="1:12" ht="22.35" customHeight="1" x14ac:dyDescent="0.25">
      <c r="A13" s="117" t="s">
        <v>10</v>
      </c>
      <c r="B13" s="118"/>
      <c r="C13" s="337"/>
      <c r="D13" s="333" t="s">
        <v>38</v>
      </c>
      <c r="E13" s="334"/>
      <c r="F13" s="334"/>
      <c r="G13" s="334"/>
      <c r="H13" s="334"/>
      <c r="I13" s="334"/>
      <c r="J13" s="334"/>
      <c r="K13" s="335"/>
      <c r="L13" s="330"/>
    </row>
    <row r="14" spans="1:12" ht="6.6" customHeight="1" x14ac:dyDescent="0.25">
      <c r="A14" s="117"/>
      <c r="B14" s="118"/>
      <c r="C14" s="136"/>
      <c r="D14" s="336"/>
      <c r="E14" s="336"/>
      <c r="F14" s="336"/>
      <c r="G14" s="336"/>
      <c r="H14" s="336"/>
      <c r="I14" s="336"/>
      <c r="J14" s="336"/>
      <c r="K14" s="336"/>
      <c r="L14" s="330"/>
    </row>
    <row r="15" spans="1:12" ht="22.35" customHeight="1" x14ac:dyDescent="0.25">
      <c r="A15" s="117" t="s">
        <v>12</v>
      </c>
      <c r="B15" s="118"/>
      <c r="C15" s="337"/>
      <c r="D15" s="333" t="s">
        <v>13</v>
      </c>
      <c r="E15" s="334"/>
      <c r="F15" s="334"/>
      <c r="G15" s="334"/>
      <c r="H15" s="334"/>
      <c r="I15" s="334"/>
      <c r="J15" s="334"/>
      <c r="K15" s="335"/>
      <c r="L15" s="338"/>
    </row>
    <row r="16" spans="1:12" ht="6.6" customHeight="1" x14ac:dyDescent="0.25">
      <c r="A16" s="117"/>
      <c r="B16" s="118"/>
      <c r="C16" s="136"/>
      <c r="D16" s="336"/>
      <c r="E16" s="336"/>
      <c r="F16" s="336"/>
      <c r="G16" s="336"/>
      <c r="H16" s="336"/>
      <c r="I16" s="336"/>
      <c r="J16" s="336"/>
      <c r="K16" s="336"/>
      <c r="L16" s="330"/>
    </row>
    <row r="17" spans="1:12" ht="22.35" customHeight="1" x14ac:dyDescent="0.25">
      <c r="A17" s="117" t="s">
        <v>14</v>
      </c>
      <c r="B17" s="118"/>
      <c r="C17" s="337"/>
      <c r="D17" s="333" t="s">
        <v>39</v>
      </c>
      <c r="E17" s="334"/>
      <c r="F17" s="334"/>
      <c r="G17" s="334"/>
      <c r="H17" s="334"/>
      <c r="I17" s="334"/>
      <c r="J17" s="334"/>
      <c r="K17" s="335"/>
      <c r="L17" s="338"/>
    </row>
    <row r="18" spans="1:12" ht="5.0999999999999996" customHeight="1" x14ac:dyDescent="0.25">
      <c r="A18" s="339"/>
      <c r="B18" s="340"/>
      <c r="C18" s="340"/>
      <c r="D18" s="340"/>
      <c r="E18" s="340"/>
      <c r="F18" s="341"/>
      <c r="G18" s="342"/>
      <c r="H18" s="342"/>
      <c r="I18" s="340"/>
      <c r="J18" s="340"/>
      <c r="K18" s="341"/>
      <c r="L18" s="343"/>
    </row>
    <row r="19" spans="1:12" ht="30.6" customHeight="1" x14ac:dyDescent="0.25">
      <c r="A19" s="344" t="s">
        <v>462</v>
      </c>
      <c r="B19" s="344"/>
      <c r="C19" s="344"/>
      <c r="D19" s="344"/>
      <c r="E19" s="344"/>
      <c r="F19" s="344"/>
      <c r="G19" s="344"/>
      <c r="H19" s="344"/>
      <c r="I19" s="344"/>
      <c r="J19" s="344"/>
      <c r="K19" s="344"/>
      <c r="L19" s="344"/>
    </row>
    <row r="20" spans="1:12" ht="64.5" customHeight="1" x14ac:dyDescent="0.25">
      <c r="A20" s="177" t="s">
        <v>16</v>
      </c>
      <c r="B20" s="178"/>
      <c r="C20" s="179"/>
      <c r="D20" s="180" t="s">
        <v>550</v>
      </c>
      <c r="E20" s="180"/>
      <c r="F20" s="180"/>
      <c r="G20" s="180"/>
      <c r="H20" s="180"/>
      <c r="I20" s="180"/>
      <c r="J20" s="180"/>
      <c r="K20" s="180"/>
      <c r="L20" s="180"/>
    </row>
    <row r="21" spans="1:12" ht="253.5" customHeight="1" x14ac:dyDescent="0.25">
      <c r="A21" s="177" t="s">
        <v>0</v>
      </c>
      <c r="B21" s="178"/>
      <c r="C21" s="179"/>
      <c r="D21" s="180" t="s">
        <v>551</v>
      </c>
      <c r="E21" s="180"/>
      <c r="F21" s="180"/>
      <c r="G21" s="180"/>
      <c r="H21" s="180"/>
      <c r="I21" s="180"/>
      <c r="J21" s="180"/>
      <c r="K21" s="180"/>
      <c r="L21" s="180"/>
    </row>
    <row r="22" spans="1:12" ht="46.35" customHeight="1" x14ac:dyDescent="0.25">
      <c r="A22" s="177" t="s">
        <v>17</v>
      </c>
      <c r="B22" s="178"/>
      <c r="C22" s="179"/>
      <c r="D22" s="180" t="s">
        <v>300</v>
      </c>
      <c r="E22" s="180"/>
      <c r="F22" s="180"/>
      <c r="G22" s="180"/>
      <c r="H22" s="180"/>
      <c r="I22" s="180"/>
      <c r="J22" s="180"/>
      <c r="K22" s="180"/>
      <c r="L22" s="180"/>
    </row>
    <row r="23" spans="1:12" ht="54" customHeight="1" x14ac:dyDescent="0.25">
      <c r="A23" s="177" t="s">
        <v>18</v>
      </c>
      <c r="B23" s="178"/>
      <c r="C23" s="179"/>
      <c r="D23" s="180" t="s">
        <v>301</v>
      </c>
      <c r="E23" s="180"/>
      <c r="F23" s="180"/>
      <c r="G23" s="180"/>
      <c r="H23" s="180"/>
      <c r="I23" s="180"/>
      <c r="J23" s="180"/>
      <c r="K23" s="180"/>
      <c r="L23" s="180"/>
    </row>
    <row r="24" spans="1:12" ht="46.35" customHeight="1" x14ac:dyDescent="0.25">
      <c r="A24" s="177" t="s">
        <v>19</v>
      </c>
      <c r="B24" s="178"/>
      <c r="C24" s="179"/>
      <c r="D24" s="180" t="s">
        <v>40</v>
      </c>
      <c r="E24" s="180"/>
      <c r="F24" s="180"/>
      <c r="G24" s="180"/>
      <c r="H24" s="180"/>
      <c r="I24" s="180"/>
      <c r="J24" s="180"/>
      <c r="K24" s="180"/>
      <c r="L24" s="180"/>
    </row>
    <row r="25" spans="1:12" ht="46.35" customHeight="1" x14ac:dyDescent="0.25">
      <c r="A25" s="177" t="s">
        <v>20</v>
      </c>
      <c r="B25" s="178"/>
      <c r="C25" s="179"/>
      <c r="D25" s="180" t="s">
        <v>41</v>
      </c>
      <c r="E25" s="180"/>
      <c r="F25" s="180"/>
      <c r="G25" s="180"/>
      <c r="H25" s="180"/>
      <c r="I25" s="180"/>
      <c r="J25" s="180"/>
      <c r="K25" s="180"/>
      <c r="L25" s="180"/>
    </row>
    <row r="26" spans="1:12" ht="59.25" customHeight="1" x14ac:dyDescent="0.25">
      <c r="A26" s="177" t="s">
        <v>21</v>
      </c>
      <c r="B26" s="178"/>
      <c r="C26" s="179"/>
      <c r="D26" s="180" t="s">
        <v>552</v>
      </c>
      <c r="E26" s="180"/>
      <c r="F26" s="180"/>
      <c r="G26" s="180"/>
      <c r="H26" s="180"/>
      <c r="I26" s="180"/>
      <c r="J26" s="180"/>
      <c r="K26" s="180"/>
      <c r="L26" s="180"/>
    </row>
    <row r="27" spans="1:12" ht="17.45" customHeight="1" x14ac:dyDescent="0.25">
      <c r="A27" s="195" t="s">
        <v>22</v>
      </c>
      <c r="B27" s="196"/>
      <c r="C27" s="197"/>
      <c r="D27" s="201" t="s">
        <v>23</v>
      </c>
      <c r="E27" s="201"/>
      <c r="F27" s="201"/>
      <c r="G27" s="201" t="s">
        <v>67</v>
      </c>
      <c r="H27" s="201"/>
      <c r="I27" s="201"/>
      <c r="J27" s="201" t="s">
        <v>228</v>
      </c>
      <c r="K27" s="201"/>
      <c r="L27" s="201"/>
    </row>
    <row r="28" spans="1:12" ht="409.5" customHeight="1" x14ac:dyDescent="0.25">
      <c r="A28" s="198"/>
      <c r="B28" s="199"/>
      <c r="C28" s="200"/>
      <c r="D28" s="180" t="s">
        <v>302</v>
      </c>
      <c r="E28" s="180"/>
      <c r="F28" s="180"/>
      <c r="G28" s="217" t="s">
        <v>303</v>
      </c>
      <c r="H28" s="217"/>
      <c r="I28" s="217"/>
      <c r="J28" s="180" t="s">
        <v>304</v>
      </c>
      <c r="K28" s="180"/>
      <c r="L28" s="180"/>
    </row>
    <row r="29" spans="1:12" ht="66" customHeight="1" x14ac:dyDescent="0.25">
      <c r="A29" s="218" t="s">
        <v>26</v>
      </c>
      <c r="B29" s="219"/>
      <c r="C29" s="220"/>
      <c r="D29" s="202" t="s">
        <v>624</v>
      </c>
      <c r="E29" s="203"/>
      <c r="F29" s="203"/>
      <c r="G29" s="203"/>
      <c r="H29" s="203"/>
      <c r="I29" s="203"/>
      <c r="J29" s="203"/>
      <c r="K29" s="203"/>
      <c r="L29" s="204"/>
    </row>
    <row r="30" spans="1:12" ht="17.45" customHeight="1" x14ac:dyDescent="0.25">
      <c r="A30" s="195" t="s">
        <v>223</v>
      </c>
      <c r="B30" s="196"/>
      <c r="C30" s="197"/>
      <c r="D30" s="201" t="s">
        <v>42</v>
      </c>
      <c r="E30" s="201"/>
      <c r="F30" s="201"/>
      <c r="G30" s="201" t="s">
        <v>43</v>
      </c>
      <c r="H30" s="201"/>
      <c r="I30" s="201"/>
      <c r="J30" s="201" t="s">
        <v>44</v>
      </c>
      <c r="K30" s="201"/>
      <c r="L30" s="201"/>
    </row>
    <row r="31" spans="1:12" ht="148.5" customHeight="1" x14ac:dyDescent="0.25">
      <c r="A31" s="198"/>
      <c r="B31" s="199"/>
      <c r="C31" s="200"/>
      <c r="D31" s="180" t="s">
        <v>625</v>
      </c>
      <c r="E31" s="180"/>
      <c r="F31" s="180"/>
      <c r="G31" s="180" t="s">
        <v>305</v>
      </c>
      <c r="H31" s="180"/>
      <c r="I31" s="180"/>
      <c r="J31" s="180" t="s">
        <v>45</v>
      </c>
      <c r="K31" s="180"/>
      <c r="L31" s="180"/>
    </row>
    <row r="32" spans="1:12" ht="63" customHeight="1" x14ac:dyDescent="0.25">
      <c r="A32" s="177" t="s">
        <v>28</v>
      </c>
      <c r="B32" s="178"/>
      <c r="C32" s="179"/>
      <c r="D32" s="202" t="s">
        <v>46</v>
      </c>
      <c r="E32" s="203"/>
      <c r="F32" s="203"/>
      <c r="G32" s="203"/>
      <c r="H32" s="203"/>
      <c r="I32" s="203"/>
      <c r="J32" s="203"/>
      <c r="K32" s="203"/>
      <c r="L32" s="204"/>
    </row>
    <row r="33" spans="1:12" ht="123" customHeight="1" x14ac:dyDescent="0.25">
      <c r="A33" s="195" t="s">
        <v>29</v>
      </c>
      <c r="B33" s="196"/>
      <c r="C33" s="197"/>
      <c r="D33" s="180" t="s">
        <v>306</v>
      </c>
      <c r="E33" s="180"/>
      <c r="F33" s="180"/>
      <c r="G33" s="180"/>
      <c r="H33" s="180"/>
      <c r="I33" s="180"/>
      <c r="J33" s="180"/>
      <c r="K33" s="180"/>
      <c r="L33" s="180"/>
    </row>
    <row r="34" spans="1:12" ht="17.45" customHeight="1" x14ac:dyDescent="0.25">
      <c r="A34" s="195" t="s">
        <v>47</v>
      </c>
      <c r="B34" s="196"/>
      <c r="C34" s="197"/>
      <c r="D34" s="201" t="s">
        <v>23</v>
      </c>
      <c r="E34" s="201"/>
      <c r="F34" s="201"/>
      <c r="G34" s="201" t="s">
        <v>67</v>
      </c>
      <c r="H34" s="201"/>
      <c r="I34" s="201"/>
      <c r="J34" s="201" t="s">
        <v>228</v>
      </c>
      <c r="K34" s="201"/>
      <c r="L34" s="201"/>
    </row>
    <row r="35" spans="1:12" ht="134.25" customHeight="1" x14ac:dyDescent="0.25">
      <c r="A35" s="198"/>
      <c r="B35" s="199"/>
      <c r="C35" s="200"/>
      <c r="D35" s="180" t="s">
        <v>734</v>
      </c>
      <c r="E35" s="180"/>
      <c r="F35" s="180"/>
      <c r="G35" s="202" t="s">
        <v>735</v>
      </c>
      <c r="H35" s="203"/>
      <c r="I35" s="204"/>
      <c r="J35" s="202" t="s">
        <v>735</v>
      </c>
      <c r="K35" s="203"/>
      <c r="L35" s="204"/>
    </row>
    <row r="36" spans="1:12" ht="17.45" customHeight="1" x14ac:dyDescent="0.25">
      <c r="A36" s="195" t="s">
        <v>30</v>
      </c>
      <c r="B36" s="196"/>
      <c r="C36" s="197"/>
      <c r="D36" s="205" t="s">
        <v>31</v>
      </c>
      <c r="E36" s="206"/>
      <c r="F36" s="206"/>
      <c r="G36" s="207"/>
      <c r="H36" s="205" t="s">
        <v>32</v>
      </c>
      <c r="I36" s="206"/>
      <c r="J36" s="206"/>
      <c r="K36" s="206"/>
      <c r="L36" s="207"/>
    </row>
    <row r="37" spans="1:12" ht="358.5" customHeight="1" x14ac:dyDescent="0.25">
      <c r="A37" s="198"/>
      <c r="B37" s="199"/>
      <c r="C37" s="200"/>
      <c r="D37" s="202" t="s">
        <v>48</v>
      </c>
      <c r="E37" s="203"/>
      <c r="F37" s="203"/>
      <c r="G37" s="204"/>
      <c r="H37" s="202" t="s">
        <v>623</v>
      </c>
      <c r="I37" s="203"/>
      <c r="J37" s="203"/>
      <c r="K37" s="203"/>
      <c r="L37" s="204"/>
    </row>
    <row r="38" spans="1:12" ht="36.75" customHeight="1" x14ac:dyDescent="0.25">
      <c r="A38" s="177" t="s">
        <v>33</v>
      </c>
      <c r="B38" s="178"/>
      <c r="C38" s="179"/>
      <c r="D38" s="202" t="s">
        <v>307</v>
      </c>
      <c r="E38" s="203"/>
      <c r="F38" s="203"/>
      <c r="G38" s="203"/>
      <c r="H38" s="203"/>
      <c r="I38" s="203"/>
      <c r="J38" s="203"/>
      <c r="K38" s="203"/>
      <c r="L38" s="204"/>
    </row>
    <row r="39" spans="1:12" ht="92.25" customHeight="1" x14ac:dyDescent="0.25">
      <c r="A39" s="177" t="s">
        <v>35</v>
      </c>
      <c r="B39" s="178"/>
      <c r="C39" s="179"/>
      <c r="D39" s="202" t="s">
        <v>575</v>
      </c>
      <c r="E39" s="203"/>
      <c r="F39" s="203"/>
      <c r="G39" s="203"/>
      <c r="H39" s="203"/>
      <c r="I39" s="203"/>
      <c r="J39" s="203"/>
      <c r="K39" s="203"/>
      <c r="L39" s="204"/>
    </row>
    <row r="40" spans="1:12" ht="53.25" customHeight="1" x14ac:dyDescent="0.25">
      <c r="A40" s="177" t="s">
        <v>36</v>
      </c>
      <c r="B40" s="178"/>
      <c r="C40" s="179"/>
      <c r="D40" s="202" t="s">
        <v>308</v>
      </c>
      <c r="E40" s="203"/>
      <c r="F40" s="203"/>
      <c r="G40" s="203"/>
      <c r="H40" s="203"/>
      <c r="I40" s="203"/>
      <c r="J40" s="203"/>
      <c r="K40" s="203"/>
      <c r="L40" s="204"/>
    </row>
    <row r="41" spans="1:12" s="139" customFormat="1" x14ac:dyDescent="0.25"/>
    <row r="42" spans="1:12" s="139" customFormat="1" x14ac:dyDescent="0.25"/>
    <row r="43" spans="1:12" s="139" customFormat="1" x14ac:dyDescent="0.25"/>
    <row r="44" spans="1:12" s="139" customFormat="1" x14ac:dyDescent="0.25"/>
    <row r="45" spans="1:12" s="139" customFormat="1" x14ac:dyDescent="0.25"/>
    <row r="46" spans="1:12" s="139" customFormat="1" x14ac:dyDescent="0.25"/>
    <row r="47" spans="1:12" s="139" customFormat="1" x14ac:dyDescent="0.25"/>
    <row r="48" spans="1:12" s="139" customFormat="1" x14ac:dyDescent="0.25"/>
    <row r="49" s="139" customFormat="1" x14ac:dyDescent="0.25"/>
    <row r="50" s="139" customFormat="1" x14ac:dyDescent="0.25"/>
    <row r="51" s="139" customFormat="1" x14ac:dyDescent="0.25"/>
    <row r="52" s="139" customFormat="1" x14ac:dyDescent="0.25"/>
    <row r="53" s="139" customFormat="1" x14ac:dyDescent="0.25"/>
    <row r="54" s="139" customFormat="1" x14ac:dyDescent="0.25"/>
    <row r="55" s="139" customFormat="1" x14ac:dyDescent="0.25"/>
    <row r="56" s="139" customFormat="1" x14ac:dyDescent="0.25"/>
    <row r="57" s="139" customFormat="1" x14ac:dyDescent="0.25"/>
    <row r="58" s="139" customFormat="1" x14ac:dyDescent="0.25"/>
    <row r="59" s="139" customFormat="1" x14ac:dyDescent="0.25"/>
    <row r="60" s="139" customFormat="1" x14ac:dyDescent="0.25"/>
    <row r="61" s="139" customFormat="1" x14ac:dyDescent="0.25"/>
    <row r="62" s="139" customFormat="1" x14ac:dyDescent="0.25"/>
    <row r="63" s="139" customFormat="1" x14ac:dyDescent="0.25"/>
    <row r="64" s="139" customFormat="1" x14ac:dyDescent="0.25"/>
    <row r="65" s="139" customFormat="1" x14ac:dyDescent="0.25"/>
    <row r="66" s="139" customFormat="1" x14ac:dyDescent="0.25"/>
    <row r="67" s="139" customFormat="1" x14ac:dyDescent="0.25"/>
    <row r="68" s="139" customFormat="1" x14ac:dyDescent="0.25"/>
    <row r="69" s="139" customFormat="1" x14ac:dyDescent="0.25"/>
    <row r="70" s="139" customFormat="1" x14ac:dyDescent="0.25"/>
    <row r="71" s="139" customFormat="1" x14ac:dyDescent="0.25"/>
    <row r="72" s="139" customFormat="1" x14ac:dyDescent="0.25"/>
    <row r="73" s="139" customFormat="1" x14ac:dyDescent="0.25"/>
    <row r="74" s="139" customFormat="1" x14ac:dyDescent="0.25"/>
    <row r="75" s="139" customFormat="1" x14ac:dyDescent="0.25"/>
    <row r="76" s="139" customFormat="1" x14ac:dyDescent="0.25"/>
    <row r="77" s="139" customFormat="1" x14ac:dyDescent="0.25"/>
    <row r="78" s="139" customFormat="1" x14ac:dyDescent="0.25"/>
    <row r="79" s="139" customFormat="1" x14ac:dyDescent="0.25"/>
    <row r="80" s="139" customFormat="1" x14ac:dyDescent="0.25"/>
    <row r="81" s="139" customFormat="1" x14ac:dyDescent="0.25"/>
    <row r="82" s="139" customFormat="1" x14ac:dyDescent="0.25"/>
    <row r="83" s="139" customFormat="1" x14ac:dyDescent="0.25"/>
    <row r="84" s="139" customFormat="1" x14ac:dyDescent="0.25"/>
    <row r="85" s="139" customFormat="1" x14ac:dyDescent="0.25"/>
    <row r="86" s="139" customFormat="1" x14ac:dyDescent="0.25"/>
    <row r="87" s="139" customFormat="1" x14ac:dyDescent="0.25"/>
    <row r="88" s="139" customFormat="1" x14ac:dyDescent="0.25"/>
    <row r="89" s="139" customFormat="1" x14ac:dyDescent="0.25"/>
    <row r="90" s="139" customFormat="1" x14ac:dyDescent="0.25"/>
    <row r="91" s="139" customFormat="1" x14ac:dyDescent="0.25"/>
    <row r="92" s="139" customFormat="1" x14ac:dyDescent="0.25"/>
    <row r="93" s="139" customFormat="1" x14ac:dyDescent="0.25"/>
    <row r="94" s="139" customFormat="1" x14ac:dyDescent="0.25"/>
    <row r="95" s="139" customFormat="1" x14ac:dyDescent="0.25"/>
    <row r="96" s="139" customFormat="1" x14ac:dyDescent="0.25"/>
    <row r="97" s="139" customFormat="1" x14ac:dyDescent="0.25"/>
    <row r="98" s="139" customFormat="1" x14ac:dyDescent="0.25"/>
    <row r="99" s="139" customFormat="1" x14ac:dyDescent="0.25"/>
    <row r="100" s="139" customFormat="1" x14ac:dyDescent="0.25"/>
    <row r="101" s="139" customFormat="1" x14ac:dyDescent="0.25"/>
    <row r="102" s="139" customFormat="1" x14ac:dyDescent="0.25"/>
    <row r="103" s="139" customFormat="1" x14ac:dyDescent="0.25"/>
    <row r="104" s="139" customFormat="1" x14ac:dyDescent="0.25"/>
    <row r="105" s="139" customFormat="1" x14ac:dyDescent="0.25"/>
    <row r="106" s="139" customFormat="1" x14ac:dyDescent="0.25"/>
    <row r="107" s="139" customFormat="1" x14ac:dyDescent="0.25"/>
    <row r="108" s="139" customFormat="1" x14ac:dyDescent="0.25"/>
    <row r="109" s="139" customFormat="1" x14ac:dyDescent="0.25"/>
    <row r="110" s="139" customFormat="1" x14ac:dyDescent="0.25"/>
    <row r="111" s="139" customFormat="1" x14ac:dyDescent="0.25"/>
    <row r="112" s="139" customFormat="1" x14ac:dyDescent="0.25"/>
    <row r="113" s="139" customFormat="1" x14ac:dyDescent="0.25"/>
    <row r="114" s="139" customFormat="1" x14ac:dyDescent="0.25"/>
    <row r="115" s="139" customFormat="1" x14ac:dyDescent="0.25"/>
    <row r="116" s="139" customFormat="1" x14ac:dyDescent="0.25"/>
    <row r="117" s="139" customFormat="1" x14ac:dyDescent="0.25"/>
    <row r="118" s="139" customFormat="1" x14ac:dyDescent="0.25"/>
    <row r="119" s="139" customFormat="1" x14ac:dyDescent="0.25"/>
    <row r="120" s="139" customFormat="1" x14ac:dyDescent="0.25"/>
    <row r="121" s="139" customFormat="1" x14ac:dyDescent="0.25"/>
    <row r="122" s="139" customFormat="1" x14ac:dyDescent="0.25"/>
    <row r="123" s="139" customFormat="1" x14ac:dyDescent="0.25"/>
    <row r="124" s="139" customFormat="1" x14ac:dyDescent="0.25"/>
    <row r="125" s="139" customFormat="1" x14ac:dyDescent="0.25"/>
    <row r="126" s="139" customFormat="1" x14ac:dyDescent="0.25"/>
    <row r="127" s="139" customFormat="1" x14ac:dyDescent="0.25"/>
    <row r="128" s="139" customFormat="1" x14ac:dyDescent="0.25"/>
    <row r="129" s="139" customFormat="1" x14ac:dyDescent="0.25"/>
    <row r="130" s="139" customFormat="1" x14ac:dyDescent="0.25"/>
    <row r="131" s="139" customFormat="1" x14ac:dyDescent="0.25"/>
    <row r="132" s="139" customFormat="1" x14ac:dyDescent="0.25"/>
    <row r="133" s="139" customFormat="1" x14ac:dyDescent="0.25"/>
    <row r="134" s="139" customFormat="1" x14ac:dyDescent="0.25"/>
    <row r="135" s="139" customFormat="1" x14ac:dyDescent="0.25"/>
    <row r="136" s="139" customFormat="1" x14ac:dyDescent="0.25"/>
    <row r="137" s="139" customFormat="1" x14ac:dyDescent="0.25"/>
    <row r="138" s="139" customFormat="1" x14ac:dyDescent="0.25"/>
    <row r="139" s="139" customFormat="1" x14ac:dyDescent="0.25"/>
    <row r="140" s="139" customFormat="1" x14ac:dyDescent="0.25"/>
    <row r="141" s="139" customFormat="1" x14ac:dyDescent="0.25"/>
    <row r="142" s="139" customFormat="1" x14ac:dyDescent="0.25"/>
    <row r="143" s="139" customFormat="1" x14ac:dyDescent="0.25"/>
    <row r="144" s="139" customFormat="1" x14ac:dyDescent="0.25"/>
    <row r="145" s="139" customFormat="1" x14ac:dyDescent="0.25"/>
    <row r="146" s="139" customFormat="1" x14ac:dyDescent="0.25"/>
    <row r="147" s="139" customFormat="1" x14ac:dyDescent="0.25"/>
    <row r="148" s="139" customFormat="1" x14ac:dyDescent="0.25"/>
    <row r="149" s="139" customFormat="1" x14ac:dyDescent="0.25"/>
    <row r="150" s="139" customFormat="1" x14ac:dyDescent="0.25"/>
    <row r="151" s="139" customFormat="1" x14ac:dyDescent="0.25"/>
    <row r="152" s="139" customFormat="1" x14ac:dyDescent="0.25"/>
    <row r="153" s="139" customFormat="1" x14ac:dyDescent="0.25"/>
    <row r="154" s="139" customFormat="1" x14ac:dyDescent="0.25"/>
    <row r="155" s="139" customFormat="1" x14ac:dyDescent="0.25"/>
    <row r="156" s="139" customFormat="1" x14ac:dyDescent="0.25"/>
    <row r="157" s="139" customFormat="1" x14ac:dyDescent="0.25"/>
    <row r="158" s="139" customFormat="1" x14ac:dyDescent="0.25"/>
    <row r="159" s="139" customFormat="1" x14ac:dyDescent="0.25"/>
    <row r="160" s="139" customFormat="1" x14ac:dyDescent="0.25"/>
    <row r="161" s="139" customFormat="1" x14ac:dyDescent="0.25"/>
    <row r="162" s="139" customFormat="1" x14ac:dyDescent="0.25"/>
    <row r="163" s="139" customFormat="1" x14ac:dyDescent="0.25"/>
    <row r="164" s="139" customFormat="1" x14ac:dyDescent="0.25"/>
    <row r="165" s="139" customFormat="1" x14ac:dyDescent="0.25"/>
    <row r="166" s="139" customFormat="1" x14ac:dyDescent="0.25"/>
    <row r="167" s="139" customFormat="1" x14ac:dyDescent="0.25"/>
    <row r="168" s="139" customFormat="1" x14ac:dyDescent="0.25"/>
    <row r="169" s="139" customFormat="1" x14ac:dyDescent="0.25"/>
    <row r="170" s="139" customFormat="1" x14ac:dyDescent="0.25"/>
    <row r="171" s="139" customFormat="1" x14ac:dyDescent="0.25"/>
    <row r="172" s="139" customFormat="1" x14ac:dyDescent="0.25"/>
    <row r="173" s="139" customFormat="1" x14ac:dyDescent="0.25"/>
    <row r="174" s="139" customFormat="1" x14ac:dyDescent="0.25"/>
    <row r="175" s="139" customFormat="1" x14ac:dyDescent="0.25"/>
    <row r="176" s="139" customFormat="1" x14ac:dyDescent="0.25"/>
    <row r="177" s="139" customFormat="1" x14ac:dyDescent="0.25"/>
    <row r="178" s="139" customFormat="1" x14ac:dyDescent="0.25"/>
    <row r="179" s="139" customFormat="1" x14ac:dyDescent="0.25"/>
    <row r="180" s="139" customFormat="1" x14ac:dyDescent="0.25"/>
    <row r="181" s="139" customFormat="1" x14ac:dyDescent="0.25"/>
    <row r="182" s="139" customFormat="1" x14ac:dyDescent="0.25"/>
    <row r="183" s="139" customFormat="1" x14ac:dyDescent="0.25"/>
    <row r="184" s="139" customFormat="1" x14ac:dyDescent="0.25"/>
    <row r="185" s="139" customFormat="1" x14ac:dyDescent="0.25"/>
    <row r="186" s="139" customFormat="1" x14ac:dyDescent="0.25"/>
    <row r="187" s="139" customFormat="1" x14ac:dyDescent="0.25"/>
    <row r="188" s="139" customFormat="1" x14ac:dyDescent="0.25"/>
    <row r="189" s="139" customFormat="1" x14ac:dyDescent="0.25"/>
    <row r="190" s="139" customFormat="1" x14ac:dyDescent="0.25"/>
    <row r="191" s="139" customFormat="1" x14ac:dyDescent="0.25"/>
    <row r="192" s="139" customFormat="1" x14ac:dyDescent="0.25"/>
    <row r="193" s="139" customFormat="1" x14ac:dyDescent="0.25"/>
    <row r="194" s="139" customFormat="1" x14ac:dyDescent="0.25"/>
    <row r="195" s="139" customFormat="1" x14ac:dyDescent="0.25"/>
    <row r="196" s="139" customFormat="1" x14ac:dyDescent="0.25"/>
    <row r="197" s="139" customFormat="1" x14ac:dyDescent="0.25"/>
    <row r="198" s="139" customFormat="1" x14ac:dyDescent="0.25"/>
    <row r="199" s="139" customFormat="1" x14ac:dyDescent="0.25"/>
    <row r="200" s="139" customFormat="1" x14ac:dyDescent="0.25"/>
    <row r="201" s="139" customFormat="1" x14ac:dyDescent="0.25"/>
    <row r="202" s="139" customFormat="1" x14ac:dyDescent="0.25"/>
    <row r="203" s="139" customFormat="1" x14ac:dyDescent="0.25"/>
    <row r="204" s="139" customFormat="1" x14ac:dyDescent="0.25"/>
    <row r="205" s="139" customFormat="1" x14ac:dyDescent="0.25"/>
    <row r="206" s="139" customFormat="1" x14ac:dyDescent="0.25"/>
    <row r="207" s="139" customFormat="1" x14ac:dyDescent="0.25"/>
    <row r="208" s="139" customFormat="1" x14ac:dyDescent="0.25"/>
    <row r="209" s="139" customFormat="1" ht="14.45" customHeight="1" x14ac:dyDescent="0.25"/>
  </sheetData>
  <mergeCells count="63">
    <mergeCell ref="A38:C38"/>
    <mergeCell ref="D38:L38"/>
    <mergeCell ref="A39:C39"/>
    <mergeCell ref="D39:L39"/>
    <mergeCell ref="A40:C40"/>
    <mergeCell ref="D40:L40"/>
    <mergeCell ref="A36:C37"/>
    <mergeCell ref="D36:G36"/>
    <mergeCell ref="H36:L36"/>
    <mergeCell ref="D37:G37"/>
    <mergeCell ref="H37:L37"/>
    <mergeCell ref="A32:C32"/>
    <mergeCell ref="D32:L32"/>
    <mergeCell ref="A33:C33"/>
    <mergeCell ref="D33:L33"/>
    <mergeCell ref="A34:C35"/>
    <mergeCell ref="D34:F34"/>
    <mergeCell ref="G34:I34"/>
    <mergeCell ref="J34:L34"/>
    <mergeCell ref="D35:F35"/>
    <mergeCell ref="G35:I35"/>
    <mergeCell ref="J35:L35"/>
    <mergeCell ref="A29:C29"/>
    <mergeCell ref="D29:L29"/>
    <mergeCell ref="A30:C31"/>
    <mergeCell ref="D30:F30"/>
    <mergeCell ref="G30:I30"/>
    <mergeCell ref="J30:L30"/>
    <mergeCell ref="D31:F31"/>
    <mergeCell ref="G31:I31"/>
    <mergeCell ref="J31:L31"/>
    <mergeCell ref="A27:C28"/>
    <mergeCell ref="D27:F27"/>
    <mergeCell ref="G27:I27"/>
    <mergeCell ref="J27:L27"/>
    <mergeCell ref="D28:F28"/>
    <mergeCell ref="G28:I28"/>
    <mergeCell ref="J28:L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14:formula1>
            <xm:f>[5]Listas!#REF!</xm:f>
          </x14:formula1>
          <xm:sqref>D11:K11</xm:sqref>
        </x14:dataValidation>
        <x14:dataValidation type="list" allowBlank="1" showInputMessage="1" showErrorMessage="1">
          <x14:formula1>
            <xm:f>[5]Listas!#REF!</xm:f>
          </x14:formula1>
          <xm:sqref>D7:K7</xm:sqref>
        </x14:dataValidation>
        <x14:dataValidation type="list" allowBlank="1" showInputMessage="1" showErrorMessage="1">
          <x14:formula1>
            <xm:f>[5]Listas!#REF!</xm:f>
          </x14:formula1>
          <xm:sqref>D9:K9</xm:sqref>
        </x14:dataValidation>
        <x14:dataValidation type="list" allowBlank="1" showInputMessage="1" showErrorMessage="1">
          <x14:formula1>
            <xm:f>[5]Listas!#REF!</xm:f>
          </x14:formula1>
          <xm:sqref>D13:K13</xm:sqref>
        </x14:dataValidation>
        <x14:dataValidation type="list" allowBlank="1" showInputMessage="1" showErrorMessage="1">
          <x14:formula1>
            <xm:f>[5]Listas!#REF!</xm:f>
          </x14:formula1>
          <xm:sqref>D15:K15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209"/>
  <sheetViews>
    <sheetView topLeftCell="C27" zoomScale="90" zoomScaleNormal="90" workbookViewId="0">
      <selection activeCell="G27" sqref="G27:L27"/>
    </sheetView>
  </sheetViews>
  <sheetFormatPr baseColWidth="10" defaultColWidth="12.42578125" defaultRowHeight="15.75" x14ac:dyDescent="0.25"/>
  <cols>
    <col min="1" max="1" width="16.85546875" style="140" customWidth="1"/>
    <col min="2" max="2" width="14.140625" style="140" customWidth="1"/>
    <col min="3" max="3" width="3" style="140" customWidth="1"/>
    <col min="4" max="11" width="15.140625" style="140" customWidth="1"/>
    <col min="12" max="12" width="6.140625" style="140" customWidth="1"/>
    <col min="13" max="32" width="12.42578125" style="139"/>
    <col min="33" max="16384" width="12.42578125" style="140"/>
  </cols>
  <sheetData>
    <row r="1" spans="1:12" ht="29.1" customHeight="1" x14ac:dyDescent="0.25">
      <c r="A1" s="320" t="s">
        <v>1</v>
      </c>
      <c r="B1" s="321"/>
      <c r="C1" s="321"/>
      <c r="D1" s="321"/>
      <c r="E1" s="321"/>
      <c r="F1" s="321"/>
      <c r="G1" s="321"/>
      <c r="H1" s="321"/>
      <c r="I1" s="321"/>
      <c r="J1" s="321"/>
      <c r="K1" s="321"/>
      <c r="L1" s="322"/>
    </row>
    <row r="2" spans="1:12" ht="28.35" customHeight="1" x14ac:dyDescent="0.25">
      <c r="A2" s="323" t="s">
        <v>728</v>
      </c>
      <c r="B2" s="323"/>
      <c r="C2" s="323"/>
      <c r="D2" s="323"/>
      <c r="E2" s="323"/>
      <c r="F2" s="323"/>
      <c r="G2" s="323"/>
      <c r="H2" s="323"/>
      <c r="I2" s="323"/>
      <c r="J2" s="323"/>
      <c r="K2" s="323"/>
      <c r="L2" s="323"/>
    </row>
    <row r="3" spans="1:12" ht="7.35" customHeight="1" x14ac:dyDescent="0.25">
      <c r="A3" s="324"/>
      <c r="B3" s="324"/>
      <c r="C3" s="324"/>
      <c r="D3" s="324"/>
      <c r="E3" s="324"/>
      <c r="F3" s="324"/>
      <c r="G3" s="324"/>
      <c r="H3" s="324"/>
      <c r="I3" s="324"/>
      <c r="J3" s="324"/>
      <c r="K3" s="324"/>
      <c r="L3" s="324"/>
    </row>
    <row r="4" spans="1:12" x14ac:dyDescent="0.25">
      <c r="A4" s="325"/>
      <c r="B4" s="326"/>
      <c r="C4" s="326"/>
      <c r="D4" s="326"/>
      <c r="E4" s="326"/>
      <c r="F4" s="326"/>
      <c r="G4" s="326"/>
      <c r="H4" s="326"/>
      <c r="I4" s="326"/>
      <c r="J4" s="326"/>
      <c r="K4" s="327"/>
      <c r="L4" s="328"/>
    </row>
    <row r="5" spans="1:12" ht="22.35" customHeight="1" x14ac:dyDescent="0.25">
      <c r="A5" s="117" t="s">
        <v>2</v>
      </c>
      <c r="B5" s="118"/>
      <c r="C5" s="136"/>
      <c r="D5" s="329">
        <v>7</v>
      </c>
      <c r="E5" s="117" t="s">
        <v>3</v>
      </c>
      <c r="F5" s="118"/>
      <c r="G5" s="118" t="s">
        <v>207</v>
      </c>
      <c r="H5" s="121" t="s">
        <v>209</v>
      </c>
      <c r="I5" s="120" t="s">
        <v>208</v>
      </c>
      <c r="J5" s="121"/>
      <c r="K5" s="129"/>
      <c r="L5" s="330"/>
    </row>
    <row r="6" spans="1:12" ht="6.6" customHeight="1" x14ac:dyDescent="0.25">
      <c r="A6" s="117"/>
      <c r="B6" s="118"/>
      <c r="C6" s="136"/>
      <c r="D6" s="331"/>
      <c r="E6" s="331"/>
      <c r="F6" s="331"/>
      <c r="G6" s="331"/>
      <c r="H6" s="331"/>
      <c r="I6" s="331"/>
      <c r="J6" s="331"/>
      <c r="K6" s="331"/>
      <c r="L6" s="330"/>
    </row>
    <row r="7" spans="1:12" ht="22.35" customHeight="1" x14ac:dyDescent="0.25">
      <c r="A7" s="117" t="s">
        <v>4</v>
      </c>
      <c r="B7" s="118"/>
      <c r="C7" s="332"/>
      <c r="D7" s="333" t="s">
        <v>5</v>
      </c>
      <c r="E7" s="334"/>
      <c r="F7" s="334"/>
      <c r="G7" s="334"/>
      <c r="H7" s="334"/>
      <c r="I7" s="334"/>
      <c r="J7" s="334"/>
      <c r="K7" s="335"/>
      <c r="L7" s="330"/>
    </row>
    <row r="8" spans="1:12" ht="6.6" customHeight="1" x14ac:dyDescent="0.25">
      <c r="A8" s="117"/>
      <c r="B8" s="118"/>
      <c r="C8" s="136"/>
      <c r="D8" s="336"/>
      <c r="E8" s="336"/>
      <c r="F8" s="336"/>
      <c r="G8" s="336"/>
      <c r="H8" s="336"/>
      <c r="I8" s="336"/>
      <c r="J8" s="336"/>
      <c r="K8" s="336"/>
      <c r="L8" s="330"/>
    </row>
    <row r="9" spans="1:12" ht="22.35" customHeight="1" x14ac:dyDescent="0.25">
      <c r="A9" s="117" t="s">
        <v>6</v>
      </c>
      <c r="B9" s="118"/>
      <c r="C9" s="337"/>
      <c r="D9" s="333" t="s">
        <v>7</v>
      </c>
      <c r="E9" s="334"/>
      <c r="F9" s="334"/>
      <c r="G9" s="334"/>
      <c r="H9" s="334"/>
      <c r="I9" s="334"/>
      <c r="J9" s="334"/>
      <c r="K9" s="335"/>
      <c r="L9" s="330"/>
    </row>
    <row r="10" spans="1:12" ht="6.6" customHeight="1" x14ac:dyDescent="0.25">
      <c r="A10" s="117"/>
      <c r="B10" s="118"/>
      <c r="C10" s="136"/>
      <c r="D10" s="336"/>
      <c r="E10" s="336"/>
      <c r="F10" s="336"/>
      <c r="G10" s="336"/>
      <c r="H10" s="336"/>
      <c r="I10" s="336"/>
      <c r="J10" s="336"/>
      <c r="K10" s="336"/>
      <c r="L10" s="330"/>
    </row>
    <row r="11" spans="1:12" ht="22.35" customHeight="1" x14ac:dyDescent="0.25">
      <c r="A11" s="117" t="s">
        <v>8</v>
      </c>
      <c r="B11" s="118"/>
      <c r="C11" s="337"/>
      <c r="D11" s="333" t="s">
        <v>74</v>
      </c>
      <c r="E11" s="334"/>
      <c r="F11" s="334"/>
      <c r="G11" s="334"/>
      <c r="H11" s="334"/>
      <c r="I11" s="334"/>
      <c r="J11" s="334"/>
      <c r="K11" s="335"/>
      <c r="L11" s="330"/>
    </row>
    <row r="12" spans="1:12" ht="6.6" customHeight="1" x14ac:dyDescent="0.25">
      <c r="A12" s="117"/>
      <c r="B12" s="118"/>
      <c r="C12" s="136"/>
      <c r="D12" s="336"/>
      <c r="E12" s="336"/>
      <c r="F12" s="336"/>
      <c r="G12" s="336"/>
      <c r="H12" s="336"/>
      <c r="I12" s="336"/>
      <c r="J12" s="336"/>
      <c r="K12" s="336"/>
      <c r="L12" s="330"/>
    </row>
    <row r="13" spans="1:12" ht="22.35" customHeight="1" x14ac:dyDescent="0.25">
      <c r="A13" s="117" t="s">
        <v>10</v>
      </c>
      <c r="B13" s="118"/>
      <c r="C13" s="337"/>
      <c r="D13" s="333" t="s">
        <v>75</v>
      </c>
      <c r="E13" s="334"/>
      <c r="F13" s="334"/>
      <c r="G13" s="334"/>
      <c r="H13" s="334"/>
      <c r="I13" s="334"/>
      <c r="J13" s="334"/>
      <c r="K13" s="335"/>
      <c r="L13" s="330"/>
    </row>
    <row r="14" spans="1:12" ht="6.6" customHeight="1" x14ac:dyDescent="0.25">
      <c r="A14" s="117"/>
      <c r="B14" s="118"/>
      <c r="C14" s="136"/>
      <c r="D14" s="336"/>
      <c r="E14" s="336"/>
      <c r="F14" s="336"/>
      <c r="G14" s="336"/>
      <c r="H14" s="336"/>
      <c r="I14" s="336"/>
      <c r="J14" s="336"/>
      <c r="K14" s="336"/>
      <c r="L14" s="330"/>
    </row>
    <row r="15" spans="1:12" ht="22.35" customHeight="1" x14ac:dyDescent="0.25">
      <c r="A15" s="117" t="s">
        <v>12</v>
      </c>
      <c r="B15" s="118"/>
      <c r="C15" s="337"/>
      <c r="D15" s="333" t="s">
        <v>13</v>
      </c>
      <c r="E15" s="334"/>
      <c r="F15" s="334"/>
      <c r="G15" s="334"/>
      <c r="H15" s="334"/>
      <c r="I15" s="334"/>
      <c r="J15" s="334"/>
      <c r="K15" s="335"/>
      <c r="L15" s="338"/>
    </row>
    <row r="16" spans="1:12" ht="6.6" customHeight="1" x14ac:dyDescent="0.25">
      <c r="A16" s="117"/>
      <c r="B16" s="118"/>
      <c r="C16" s="136"/>
      <c r="D16" s="336"/>
      <c r="E16" s="336"/>
      <c r="F16" s="336"/>
      <c r="G16" s="336"/>
      <c r="H16" s="336"/>
      <c r="I16" s="336"/>
      <c r="J16" s="336"/>
      <c r="K16" s="336"/>
      <c r="L16" s="330"/>
    </row>
    <row r="17" spans="1:12" ht="22.35" customHeight="1" x14ac:dyDescent="0.25">
      <c r="A17" s="117" t="s">
        <v>14</v>
      </c>
      <c r="B17" s="118"/>
      <c r="C17" s="337"/>
      <c r="D17" s="333" t="s">
        <v>39</v>
      </c>
      <c r="E17" s="334"/>
      <c r="F17" s="334"/>
      <c r="G17" s="334"/>
      <c r="H17" s="334"/>
      <c r="I17" s="334"/>
      <c r="J17" s="334"/>
      <c r="K17" s="335"/>
      <c r="L17" s="338"/>
    </row>
    <row r="18" spans="1:12" ht="5.0999999999999996" customHeight="1" x14ac:dyDescent="0.25">
      <c r="A18" s="339"/>
      <c r="B18" s="340"/>
      <c r="C18" s="340"/>
      <c r="D18" s="340"/>
      <c r="E18" s="341"/>
      <c r="F18" s="342"/>
      <c r="G18" s="342"/>
      <c r="H18" s="342"/>
      <c r="I18" s="340"/>
      <c r="J18" s="340"/>
      <c r="K18" s="341"/>
      <c r="L18" s="343"/>
    </row>
    <row r="19" spans="1:12" ht="30.6" customHeight="1" x14ac:dyDescent="0.25">
      <c r="A19" s="344" t="s">
        <v>461</v>
      </c>
      <c r="B19" s="344"/>
      <c r="C19" s="344"/>
      <c r="D19" s="344"/>
      <c r="E19" s="344"/>
      <c r="F19" s="344"/>
      <c r="G19" s="344"/>
      <c r="H19" s="344"/>
      <c r="I19" s="344"/>
      <c r="J19" s="344"/>
      <c r="K19" s="344"/>
      <c r="L19" s="344"/>
    </row>
    <row r="20" spans="1:12" ht="87.75" customHeight="1" x14ac:dyDescent="0.25">
      <c r="A20" s="177" t="s">
        <v>16</v>
      </c>
      <c r="B20" s="178"/>
      <c r="C20" s="179"/>
      <c r="D20" s="180" t="s">
        <v>736</v>
      </c>
      <c r="E20" s="180"/>
      <c r="F20" s="180"/>
      <c r="G20" s="180"/>
      <c r="H20" s="180"/>
      <c r="I20" s="180"/>
      <c r="J20" s="180"/>
      <c r="K20" s="180"/>
      <c r="L20" s="180"/>
    </row>
    <row r="21" spans="1:12" ht="277.5" customHeight="1" x14ac:dyDescent="0.25">
      <c r="A21" s="177" t="s">
        <v>0</v>
      </c>
      <c r="B21" s="178"/>
      <c r="C21" s="179"/>
      <c r="D21" s="180" t="s">
        <v>632</v>
      </c>
      <c r="E21" s="180"/>
      <c r="F21" s="180"/>
      <c r="G21" s="180"/>
      <c r="H21" s="180"/>
      <c r="I21" s="180"/>
      <c r="J21" s="180"/>
      <c r="K21" s="180"/>
      <c r="L21" s="180"/>
    </row>
    <row r="22" spans="1:12" ht="46.35" customHeight="1" x14ac:dyDescent="0.25">
      <c r="A22" s="177" t="s">
        <v>17</v>
      </c>
      <c r="B22" s="178"/>
      <c r="C22" s="179"/>
      <c r="D22" s="180" t="s">
        <v>309</v>
      </c>
      <c r="E22" s="180"/>
      <c r="F22" s="180"/>
      <c r="G22" s="180"/>
      <c r="H22" s="180"/>
      <c r="I22" s="180"/>
      <c r="J22" s="180"/>
      <c r="K22" s="180"/>
      <c r="L22" s="180"/>
    </row>
    <row r="23" spans="1:12" ht="54" customHeight="1" x14ac:dyDescent="0.25">
      <c r="A23" s="177" t="s">
        <v>18</v>
      </c>
      <c r="B23" s="178"/>
      <c r="C23" s="179"/>
      <c r="D23" s="180" t="s">
        <v>310</v>
      </c>
      <c r="E23" s="180"/>
      <c r="F23" s="180"/>
      <c r="G23" s="180"/>
      <c r="H23" s="180"/>
      <c r="I23" s="180"/>
      <c r="J23" s="180"/>
      <c r="K23" s="180"/>
      <c r="L23" s="180"/>
    </row>
    <row r="24" spans="1:12" ht="150" customHeight="1" x14ac:dyDescent="0.25">
      <c r="A24" s="177" t="s">
        <v>19</v>
      </c>
      <c r="B24" s="178"/>
      <c r="C24" s="179"/>
      <c r="D24" s="180" t="s">
        <v>582</v>
      </c>
      <c r="E24" s="180"/>
      <c r="F24" s="180"/>
      <c r="G24" s="180"/>
      <c r="H24" s="180"/>
      <c r="I24" s="180"/>
      <c r="J24" s="180"/>
      <c r="K24" s="180"/>
      <c r="L24" s="180"/>
    </row>
    <row r="25" spans="1:12" ht="83.25" customHeight="1" x14ac:dyDescent="0.25">
      <c r="A25" s="177" t="s">
        <v>20</v>
      </c>
      <c r="B25" s="178"/>
      <c r="C25" s="179"/>
      <c r="D25" s="180" t="s">
        <v>311</v>
      </c>
      <c r="E25" s="180"/>
      <c r="F25" s="180"/>
      <c r="G25" s="180"/>
      <c r="H25" s="180"/>
      <c r="I25" s="180"/>
      <c r="J25" s="180"/>
      <c r="K25" s="180"/>
      <c r="L25" s="180"/>
    </row>
    <row r="26" spans="1:12" ht="59.25" customHeight="1" x14ac:dyDescent="0.25">
      <c r="A26" s="177" t="s">
        <v>21</v>
      </c>
      <c r="B26" s="178"/>
      <c r="C26" s="179"/>
      <c r="D26" s="180" t="s">
        <v>626</v>
      </c>
      <c r="E26" s="180"/>
      <c r="F26" s="180"/>
      <c r="G26" s="180"/>
      <c r="H26" s="180"/>
      <c r="I26" s="180"/>
      <c r="J26" s="180"/>
      <c r="K26" s="180"/>
      <c r="L26" s="180"/>
    </row>
    <row r="27" spans="1:12" ht="17.45" customHeight="1" x14ac:dyDescent="0.25">
      <c r="A27" s="195" t="s">
        <v>22</v>
      </c>
      <c r="B27" s="196"/>
      <c r="C27" s="197"/>
      <c r="D27" s="205" t="s">
        <v>23</v>
      </c>
      <c r="E27" s="206"/>
      <c r="F27" s="207"/>
      <c r="G27" s="201" t="s">
        <v>67</v>
      </c>
      <c r="H27" s="201"/>
      <c r="I27" s="201"/>
      <c r="J27" s="201" t="s">
        <v>228</v>
      </c>
      <c r="K27" s="201"/>
      <c r="L27" s="201"/>
    </row>
    <row r="28" spans="1:12" ht="298.5" customHeight="1" x14ac:dyDescent="0.25">
      <c r="A28" s="198"/>
      <c r="B28" s="199"/>
      <c r="C28" s="200"/>
      <c r="D28" s="202" t="s">
        <v>634</v>
      </c>
      <c r="E28" s="203"/>
      <c r="F28" s="204"/>
      <c r="G28" s="202" t="s">
        <v>312</v>
      </c>
      <c r="H28" s="203"/>
      <c r="I28" s="204"/>
      <c r="J28" s="234"/>
      <c r="K28" s="234"/>
      <c r="L28" s="234"/>
    </row>
    <row r="29" spans="1:12" ht="46.35" customHeight="1" x14ac:dyDescent="0.25">
      <c r="A29" s="198" t="s">
        <v>59</v>
      </c>
      <c r="B29" s="199"/>
      <c r="C29" s="200"/>
      <c r="D29" s="202" t="s">
        <v>633</v>
      </c>
      <c r="E29" s="203"/>
      <c r="F29" s="203"/>
      <c r="G29" s="203"/>
      <c r="H29" s="203"/>
      <c r="I29" s="203"/>
      <c r="J29" s="203"/>
      <c r="K29" s="203"/>
      <c r="L29" s="204"/>
    </row>
    <row r="30" spans="1:12" ht="17.45" customHeight="1" x14ac:dyDescent="0.25">
      <c r="A30" s="195" t="s">
        <v>223</v>
      </c>
      <c r="B30" s="196"/>
      <c r="C30" s="197"/>
      <c r="D30" s="205" t="s">
        <v>42</v>
      </c>
      <c r="E30" s="206"/>
      <c r="F30" s="207"/>
      <c r="G30" s="205" t="s">
        <v>43</v>
      </c>
      <c r="H30" s="206"/>
      <c r="I30" s="207"/>
      <c r="J30" s="205" t="s">
        <v>44</v>
      </c>
      <c r="K30" s="206"/>
      <c r="L30" s="207"/>
    </row>
    <row r="31" spans="1:12" ht="98.25" customHeight="1" x14ac:dyDescent="0.25">
      <c r="A31" s="198"/>
      <c r="B31" s="199"/>
      <c r="C31" s="200"/>
      <c r="D31" s="222" t="s">
        <v>313</v>
      </c>
      <c r="E31" s="223"/>
      <c r="F31" s="224"/>
      <c r="G31" s="222" t="s">
        <v>314</v>
      </c>
      <c r="H31" s="223"/>
      <c r="I31" s="224"/>
      <c r="J31" s="222" t="s">
        <v>76</v>
      </c>
      <c r="K31" s="223"/>
      <c r="L31" s="224"/>
    </row>
    <row r="32" spans="1:12" ht="56.25" customHeight="1" x14ac:dyDescent="0.25">
      <c r="A32" s="177" t="s">
        <v>28</v>
      </c>
      <c r="B32" s="178"/>
      <c r="C32" s="179"/>
      <c r="D32" s="202" t="s">
        <v>77</v>
      </c>
      <c r="E32" s="203"/>
      <c r="F32" s="203"/>
      <c r="G32" s="203"/>
      <c r="H32" s="203"/>
      <c r="I32" s="203"/>
      <c r="J32" s="203"/>
      <c r="K32" s="203"/>
      <c r="L32" s="204"/>
    </row>
    <row r="33" spans="1:12" ht="46.35" customHeight="1" x14ac:dyDescent="0.25">
      <c r="A33" s="195" t="s">
        <v>29</v>
      </c>
      <c r="B33" s="196"/>
      <c r="C33" s="197"/>
      <c r="D33" s="202" t="s">
        <v>315</v>
      </c>
      <c r="E33" s="203"/>
      <c r="F33" s="203"/>
      <c r="G33" s="203"/>
      <c r="H33" s="203"/>
      <c r="I33" s="203"/>
      <c r="J33" s="203"/>
      <c r="K33" s="203"/>
      <c r="L33" s="204"/>
    </row>
    <row r="34" spans="1:12" ht="17.45" customHeight="1" x14ac:dyDescent="0.25">
      <c r="A34" s="195" t="s">
        <v>47</v>
      </c>
      <c r="B34" s="196"/>
      <c r="C34" s="197"/>
      <c r="D34" s="205" t="s">
        <v>23</v>
      </c>
      <c r="E34" s="206"/>
      <c r="F34" s="207"/>
      <c r="G34" s="201" t="s">
        <v>67</v>
      </c>
      <c r="H34" s="201"/>
      <c r="I34" s="201"/>
      <c r="J34" s="201" t="s">
        <v>228</v>
      </c>
      <c r="K34" s="201"/>
      <c r="L34" s="201"/>
    </row>
    <row r="35" spans="1:12" ht="82.7" customHeight="1" x14ac:dyDescent="0.25">
      <c r="A35" s="198"/>
      <c r="B35" s="199"/>
      <c r="C35" s="200"/>
      <c r="D35" s="202" t="s">
        <v>316</v>
      </c>
      <c r="E35" s="203"/>
      <c r="F35" s="204"/>
      <c r="G35" s="202" t="s">
        <v>317</v>
      </c>
      <c r="H35" s="203"/>
      <c r="I35" s="204"/>
      <c r="J35" s="273"/>
      <c r="K35" s="274"/>
      <c r="L35" s="275"/>
    </row>
    <row r="36" spans="1:12" ht="17.45" customHeight="1" x14ac:dyDescent="0.25">
      <c r="A36" s="195" t="s">
        <v>30</v>
      </c>
      <c r="B36" s="196"/>
      <c r="C36" s="197"/>
      <c r="D36" s="205" t="s">
        <v>31</v>
      </c>
      <c r="E36" s="206"/>
      <c r="F36" s="206"/>
      <c r="G36" s="207"/>
      <c r="H36" s="205" t="s">
        <v>32</v>
      </c>
      <c r="I36" s="206"/>
      <c r="J36" s="206"/>
      <c r="K36" s="206"/>
      <c r="L36" s="207"/>
    </row>
    <row r="37" spans="1:12" ht="300" customHeight="1" x14ac:dyDescent="0.25">
      <c r="A37" s="198"/>
      <c r="B37" s="199"/>
      <c r="C37" s="200"/>
      <c r="D37" s="202" t="s">
        <v>535</v>
      </c>
      <c r="E37" s="203"/>
      <c r="F37" s="203"/>
      <c r="G37" s="204"/>
      <c r="H37" s="202" t="s">
        <v>536</v>
      </c>
      <c r="I37" s="203"/>
      <c r="J37" s="203"/>
      <c r="K37" s="203"/>
      <c r="L37" s="204"/>
    </row>
    <row r="38" spans="1:12" ht="46.35" customHeight="1" x14ac:dyDescent="0.25">
      <c r="A38" s="177" t="s">
        <v>33</v>
      </c>
      <c r="B38" s="178"/>
      <c r="C38" s="179"/>
      <c r="D38" s="202" t="s">
        <v>318</v>
      </c>
      <c r="E38" s="203"/>
      <c r="F38" s="203"/>
      <c r="G38" s="203"/>
      <c r="H38" s="203"/>
      <c r="I38" s="203"/>
      <c r="J38" s="203"/>
      <c r="K38" s="203"/>
      <c r="L38" s="204"/>
    </row>
    <row r="39" spans="1:12" ht="60" customHeight="1" x14ac:dyDescent="0.25">
      <c r="A39" s="177" t="s">
        <v>35</v>
      </c>
      <c r="B39" s="178"/>
      <c r="C39" s="179"/>
      <c r="D39" s="180" t="s">
        <v>581</v>
      </c>
      <c r="E39" s="180"/>
      <c r="F39" s="180"/>
      <c r="G39" s="180"/>
      <c r="H39" s="180"/>
      <c r="I39" s="180"/>
      <c r="J39" s="180"/>
      <c r="K39" s="180"/>
      <c r="L39" s="180"/>
    </row>
    <row r="40" spans="1:12" ht="55.5" customHeight="1" x14ac:dyDescent="0.25">
      <c r="A40" s="177" t="s">
        <v>36</v>
      </c>
      <c r="B40" s="178"/>
      <c r="C40" s="179"/>
      <c r="D40" s="202" t="s">
        <v>319</v>
      </c>
      <c r="E40" s="203"/>
      <c r="F40" s="203"/>
      <c r="G40" s="203"/>
      <c r="H40" s="203"/>
      <c r="I40" s="203"/>
      <c r="J40" s="203"/>
      <c r="K40" s="203"/>
      <c r="L40" s="204"/>
    </row>
    <row r="41" spans="1:12" s="139" customFormat="1" x14ac:dyDescent="0.25"/>
    <row r="42" spans="1:12" s="139" customFormat="1" x14ac:dyDescent="0.25"/>
    <row r="43" spans="1:12" s="139" customFormat="1" x14ac:dyDescent="0.25"/>
    <row r="44" spans="1:12" s="139" customFormat="1" x14ac:dyDescent="0.25"/>
    <row r="45" spans="1:12" s="139" customFormat="1" x14ac:dyDescent="0.25"/>
    <row r="46" spans="1:12" s="139" customFormat="1" x14ac:dyDescent="0.25"/>
    <row r="47" spans="1:12" s="139" customFormat="1" x14ac:dyDescent="0.25"/>
    <row r="48" spans="1:12" s="139" customFormat="1" x14ac:dyDescent="0.25"/>
    <row r="49" s="139" customFormat="1" x14ac:dyDescent="0.25"/>
    <row r="50" s="139" customFormat="1" x14ac:dyDescent="0.25"/>
    <row r="51" s="139" customFormat="1" x14ac:dyDescent="0.25"/>
    <row r="52" s="139" customFormat="1" x14ac:dyDescent="0.25"/>
    <row r="53" s="139" customFormat="1" x14ac:dyDescent="0.25"/>
    <row r="54" s="139" customFormat="1" x14ac:dyDescent="0.25"/>
    <row r="55" s="139" customFormat="1" x14ac:dyDescent="0.25"/>
    <row r="56" s="139" customFormat="1" x14ac:dyDescent="0.25"/>
    <row r="57" s="139" customFormat="1" x14ac:dyDescent="0.25"/>
    <row r="58" s="139" customFormat="1" x14ac:dyDescent="0.25"/>
    <row r="59" s="139" customFormat="1" x14ac:dyDescent="0.25"/>
    <row r="60" s="139" customFormat="1" x14ac:dyDescent="0.25"/>
    <row r="61" s="139" customFormat="1" x14ac:dyDescent="0.25"/>
    <row r="62" s="139" customFormat="1" x14ac:dyDescent="0.25"/>
    <row r="63" s="139" customFormat="1" x14ac:dyDescent="0.25"/>
    <row r="64" s="139" customFormat="1" x14ac:dyDescent="0.25"/>
    <row r="65" s="139" customFormat="1" x14ac:dyDescent="0.25"/>
    <row r="66" s="139" customFormat="1" x14ac:dyDescent="0.25"/>
    <row r="67" s="139" customFormat="1" x14ac:dyDescent="0.25"/>
    <row r="68" s="139" customFormat="1" x14ac:dyDescent="0.25"/>
    <row r="69" s="139" customFormat="1" x14ac:dyDescent="0.25"/>
    <row r="70" s="139" customFormat="1" x14ac:dyDescent="0.25"/>
    <row r="71" s="139" customFormat="1" x14ac:dyDescent="0.25"/>
    <row r="72" s="139" customFormat="1" x14ac:dyDescent="0.25"/>
    <row r="73" s="139" customFormat="1" x14ac:dyDescent="0.25"/>
    <row r="74" s="139" customFormat="1" x14ac:dyDescent="0.25"/>
    <row r="75" s="139" customFormat="1" x14ac:dyDescent="0.25"/>
    <row r="76" s="139" customFormat="1" x14ac:dyDescent="0.25"/>
    <row r="77" s="139" customFormat="1" x14ac:dyDescent="0.25"/>
    <row r="78" s="139" customFormat="1" x14ac:dyDescent="0.25"/>
    <row r="79" s="139" customFormat="1" x14ac:dyDescent="0.25"/>
    <row r="80" s="139" customFormat="1" x14ac:dyDescent="0.25"/>
    <row r="81" s="139" customFormat="1" x14ac:dyDescent="0.25"/>
    <row r="82" s="139" customFormat="1" x14ac:dyDescent="0.25"/>
    <row r="83" s="139" customFormat="1" x14ac:dyDescent="0.25"/>
    <row r="84" s="139" customFormat="1" x14ac:dyDescent="0.25"/>
    <row r="85" s="139" customFormat="1" x14ac:dyDescent="0.25"/>
    <row r="86" s="139" customFormat="1" x14ac:dyDescent="0.25"/>
    <row r="87" s="139" customFormat="1" x14ac:dyDescent="0.25"/>
    <row r="88" s="139" customFormat="1" x14ac:dyDescent="0.25"/>
    <row r="89" s="139" customFormat="1" x14ac:dyDescent="0.25"/>
    <row r="90" s="139" customFormat="1" x14ac:dyDescent="0.25"/>
    <row r="91" s="139" customFormat="1" x14ac:dyDescent="0.25"/>
    <row r="92" s="139" customFormat="1" x14ac:dyDescent="0.25"/>
    <row r="93" s="139" customFormat="1" x14ac:dyDescent="0.25"/>
    <row r="94" s="139" customFormat="1" x14ac:dyDescent="0.25"/>
    <row r="95" s="139" customFormat="1" x14ac:dyDescent="0.25"/>
    <row r="96" s="139" customFormat="1" x14ac:dyDescent="0.25"/>
    <row r="97" s="139" customFormat="1" x14ac:dyDescent="0.25"/>
    <row r="98" s="139" customFormat="1" x14ac:dyDescent="0.25"/>
    <row r="99" s="139" customFormat="1" x14ac:dyDescent="0.25"/>
    <row r="100" s="139" customFormat="1" x14ac:dyDescent="0.25"/>
    <row r="101" s="139" customFormat="1" x14ac:dyDescent="0.25"/>
    <row r="102" s="139" customFormat="1" x14ac:dyDescent="0.25"/>
    <row r="103" s="139" customFormat="1" x14ac:dyDescent="0.25"/>
    <row r="104" s="139" customFormat="1" x14ac:dyDescent="0.25"/>
    <row r="105" s="139" customFormat="1" x14ac:dyDescent="0.25"/>
    <row r="106" s="139" customFormat="1" x14ac:dyDescent="0.25"/>
    <row r="107" s="139" customFormat="1" x14ac:dyDescent="0.25"/>
    <row r="108" s="139" customFormat="1" x14ac:dyDescent="0.25"/>
    <row r="109" s="139" customFormat="1" x14ac:dyDescent="0.25"/>
    <row r="110" s="139" customFormat="1" x14ac:dyDescent="0.25"/>
    <row r="111" s="139" customFormat="1" x14ac:dyDescent="0.25"/>
    <row r="112" s="139" customFormat="1" x14ac:dyDescent="0.25"/>
    <row r="113" s="139" customFormat="1" x14ac:dyDescent="0.25"/>
    <row r="114" s="139" customFormat="1" x14ac:dyDescent="0.25"/>
    <row r="115" s="139" customFormat="1" x14ac:dyDescent="0.25"/>
    <row r="116" s="139" customFormat="1" x14ac:dyDescent="0.25"/>
    <row r="117" s="139" customFormat="1" x14ac:dyDescent="0.25"/>
    <row r="118" s="139" customFormat="1" x14ac:dyDescent="0.25"/>
    <row r="119" s="139" customFormat="1" x14ac:dyDescent="0.25"/>
    <row r="120" s="139" customFormat="1" x14ac:dyDescent="0.25"/>
    <row r="121" s="139" customFormat="1" x14ac:dyDescent="0.25"/>
    <row r="122" s="139" customFormat="1" x14ac:dyDescent="0.25"/>
    <row r="123" s="139" customFormat="1" x14ac:dyDescent="0.25"/>
    <row r="124" s="139" customFormat="1" x14ac:dyDescent="0.25"/>
    <row r="125" s="139" customFormat="1" x14ac:dyDescent="0.25"/>
    <row r="126" s="139" customFormat="1" x14ac:dyDescent="0.25"/>
    <row r="127" s="139" customFormat="1" x14ac:dyDescent="0.25"/>
    <row r="128" s="139" customFormat="1" x14ac:dyDescent="0.25"/>
    <row r="129" s="139" customFormat="1" x14ac:dyDescent="0.25"/>
    <row r="130" s="139" customFormat="1" x14ac:dyDescent="0.25"/>
    <row r="131" s="139" customFormat="1" x14ac:dyDescent="0.25"/>
    <row r="132" s="139" customFormat="1" x14ac:dyDescent="0.25"/>
    <row r="133" s="139" customFormat="1" x14ac:dyDescent="0.25"/>
    <row r="134" s="139" customFormat="1" x14ac:dyDescent="0.25"/>
    <row r="135" s="139" customFormat="1" x14ac:dyDescent="0.25"/>
    <row r="136" s="139" customFormat="1" x14ac:dyDescent="0.25"/>
    <row r="137" s="139" customFormat="1" x14ac:dyDescent="0.25"/>
    <row r="138" s="139" customFormat="1" x14ac:dyDescent="0.25"/>
    <row r="139" s="139" customFormat="1" x14ac:dyDescent="0.25"/>
    <row r="140" s="139" customFormat="1" x14ac:dyDescent="0.25"/>
    <row r="141" s="139" customFormat="1" x14ac:dyDescent="0.25"/>
    <row r="142" s="139" customFormat="1" x14ac:dyDescent="0.25"/>
    <row r="143" s="139" customFormat="1" x14ac:dyDescent="0.25"/>
    <row r="144" s="139" customFormat="1" x14ac:dyDescent="0.25"/>
    <row r="145" s="139" customFormat="1" x14ac:dyDescent="0.25"/>
    <row r="146" s="139" customFormat="1" x14ac:dyDescent="0.25"/>
    <row r="147" s="139" customFormat="1" x14ac:dyDescent="0.25"/>
    <row r="148" s="139" customFormat="1" x14ac:dyDescent="0.25"/>
    <row r="149" s="139" customFormat="1" x14ac:dyDescent="0.25"/>
    <row r="150" s="139" customFormat="1" x14ac:dyDescent="0.25"/>
    <row r="151" s="139" customFormat="1" x14ac:dyDescent="0.25"/>
    <row r="152" s="139" customFormat="1" x14ac:dyDescent="0.25"/>
    <row r="153" s="139" customFormat="1" x14ac:dyDescent="0.25"/>
    <row r="154" s="139" customFormat="1" x14ac:dyDescent="0.25"/>
    <row r="155" s="139" customFormat="1" x14ac:dyDescent="0.25"/>
    <row r="156" s="139" customFormat="1" x14ac:dyDescent="0.25"/>
    <row r="157" s="139" customFormat="1" x14ac:dyDescent="0.25"/>
    <row r="158" s="139" customFormat="1" x14ac:dyDescent="0.25"/>
    <row r="159" s="139" customFormat="1" x14ac:dyDescent="0.25"/>
    <row r="160" s="139" customFormat="1" x14ac:dyDescent="0.25"/>
    <row r="161" s="139" customFormat="1" x14ac:dyDescent="0.25"/>
    <row r="162" s="139" customFormat="1" x14ac:dyDescent="0.25"/>
    <row r="163" s="139" customFormat="1" x14ac:dyDescent="0.25"/>
    <row r="164" s="139" customFormat="1" x14ac:dyDescent="0.25"/>
    <row r="165" s="139" customFormat="1" x14ac:dyDescent="0.25"/>
    <row r="166" s="139" customFormat="1" x14ac:dyDescent="0.25"/>
    <row r="167" s="139" customFormat="1" x14ac:dyDescent="0.25"/>
    <row r="168" s="139" customFormat="1" x14ac:dyDescent="0.25"/>
    <row r="169" s="139" customFormat="1" x14ac:dyDescent="0.25"/>
    <row r="170" s="139" customFormat="1" x14ac:dyDescent="0.25"/>
    <row r="171" s="139" customFormat="1" x14ac:dyDescent="0.25"/>
    <row r="172" s="139" customFormat="1" x14ac:dyDescent="0.25"/>
    <row r="173" s="139" customFormat="1" x14ac:dyDescent="0.25"/>
    <row r="174" s="139" customFormat="1" x14ac:dyDescent="0.25"/>
    <row r="175" s="139" customFormat="1" x14ac:dyDescent="0.25"/>
    <row r="176" s="139" customFormat="1" x14ac:dyDescent="0.25"/>
    <row r="177" s="139" customFormat="1" x14ac:dyDescent="0.25"/>
    <row r="178" s="139" customFormat="1" x14ac:dyDescent="0.25"/>
    <row r="179" s="139" customFormat="1" x14ac:dyDescent="0.25"/>
    <row r="180" s="139" customFormat="1" x14ac:dyDescent="0.25"/>
    <row r="181" s="139" customFormat="1" x14ac:dyDescent="0.25"/>
    <row r="182" s="139" customFormat="1" x14ac:dyDescent="0.25"/>
    <row r="183" s="139" customFormat="1" x14ac:dyDescent="0.25"/>
    <row r="184" s="139" customFormat="1" x14ac:dyDescent="0.25"/>
    <row r="185" s="139" customFormat="1" x14ac:dyDescent="0.25"/>
    <row r="186" s="139" customFormat="1" x14ac:dyDescent="0.25"/>
    <row r="187" s="139" customFormat="1" x14ac:dyDescent="0.25"/>
    <row r="188" s="139" customFormat="1" x14ac:dyDescent="0.25"/>
    <row r="189" s="139" customFormat="1" x14ac:dyDescent="0.25"/>
    <row r="190" s="139" customFormat="1" x14ac:dyDescent="0.25"/>
    <row r="191" s="139" customFormat="1" x14ac:dyDescent="0.25"/>
    <row r="192" s="139" customFormat="1" x14ac:dyDescent="0.25"/>
    <row r="193" s="139" customFormat="1" x14ac:dyDescent="0.25"/>
    <row r="194" s="139" customFormat="1" x14ac:dyDescent="0.25"/>
    <row r="195" s="139" customFormat="1" x14ac:dyDescent="0.25"/>
    <row r="196" s="139" customFormat="1" x14ac:dyDescent="0.25"/>
    <row r="197" s="139" customFormat="1" x14ac:dyDescent="0.25"/>
    <row r="198" s="139" customFormat="1" x14ac:dyDescent="0.25"/>
    <row r="199" s="139" customFormat="1" x14ac:dyDescent="0.25"/>
    <row r="200" s="139" customFormat="1" x14ac:dyDescent="0.25"/>
    <row r="201" s="139" customFormat="1" x14ac:dyDescent="0.25"/>
    <row r="202" s="139" customFormat="1" x14ac:dyDescent="0.25"/>
    <row r="203" s="139" customFormat="1" x14ac:dyDescent="0.25"/>
    <row r="204" s="139" customFormat="1" x14ac:dyDescent="0.25"/>
    <row r="205" s="139" customFormat="1" x14ac:dyDescent="0.25"/>
    <row r="206" s="139" customFormat="1" x14ac:dyDescent="0.25"/>
    <row r="207" s="139" customFormat="1" x14ac:dyDescent="0.25"/>
    <row r="208" s="139" customFormat="1" x14ac:dyDescent="0.25"/>
    <row r="209" s="139" customFormat="1" ht="14.45" customHeight="1" x14ac:dyDescent="0.25"/>
  </sheetData>
  <mergeCells count="63">
    <mergeCell ref="A38:C38"/>
    <mergeCell ref="D38:L38"/>
    <mergeCell ref="A39:C39"/>
    <mergeCell ref="D39:L39"/>
    <mergeCell ref="A40:C40"/>
    <mergeCell ref="D40:L40"/>
    <mergeCell ref="A36:C37"/>
    <mergeCell ref="D36:G36"/>
    <mergeCell ref="D37:G37"/>
    <mergeCell ref="H37:L37"/>
    <mergeCell ref="H36:L36"/>
    <mergeCell ref="A32:C32"/>
    <mergeCell ref="D32:L32"/>
    <mergeCell ref="A33:C33"/>
    <mergeCell ref="D33:L33"/>
    <mergeCell ref="A34:C35"/>
    <mergeCell ref="J34:L34"/>
    <mergeCell ref="J35:L35"/>
    <mergeCell ref="D34:F34"/>
    <mergeCell ref="D35:F35"/>
    <mergeCell ref="G34:I34"/>
    <mergeCell ref="G35:I35"/>
    <mergeCell ref="A29:C29"/>
    <mergeCell ref="D29:L29"/>
    <mergeCell ref="A30:C31"/>
    <mergeCell ref="J30:L30"/>
    <mergeCell ref="J31:L31"/>
    <mergeCell ref="D30:F30"/>
    <mergeCell ref="D31:F31"/>
    <mergeCell ref="G30:I30"/>
    <mergeCell ref="G31:I31"/>
    <mergeCell ref="A27:C28"/>
    <mergeCell ref="J27:L27"/>
    <mergeCell ref="J28:L28"/>
    <mergeCell ref="D27:F27"/>
    <mergeCell ref="D28:F28"/>
    <mergeCell ref="G27:I27"/>
    <mergeCell ref="G28:I28"/>
    <mergeCell ref="A24:C24"/>
    <mergeCell ref="D24:L24"/>
    <mergeCell ref="A25:C25"/>
    <mergeCell ref="D25:L25"/>
    <mergeCell ref="A26:C26"/>
    <mergeCell ref="D26:L26"/>
    <mergeCell ref="A21:C21"/>
    <mergeCell ref="D21:L21"/>
    <mergeCell ref="A22:C22"/>
    <mergeCell ref="D22:L22"/>
    <mergeCell ref="A23:C23"/>
    <mergeCell ref="D23:L23"/>
    <mergeCell ref="A20:C20"/>
    <mergeCell ref="D20:L20"/>
    <mergeCell ref="A1:L1"/>
    <mergeCell ref="A2:L2"/>
    <mergeCell ref="A3:L3"/>
    <mergeCell ref="A4:J4"/>
    <mergeCell ref="D7:K7"/>
    <mergeCell ref="D9:K9"/>
    <mergeCell ref="D11:K11"/>
    <mergeCell ref="D13:K13"/>
    <mergeCell ref="D15:K15"/>
    <mergeCell ref="D17:K17"/>
    <mergeCell ref="A19:L19"/>
  </mergeCells>
  <dataValidations count="1">
    <dataValidation type="list" allowBlank="1" showInputMessage="1" showErrorMessage="1" sqref="K17">
      <formula1>Sectores</formula1>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[5]Listas!#REF!</xm:f>
          </x14:formula1>
          <xm:sqref>D11:K11</xm:sqref>
        </x14:dataValidation>
        <x14:dataValidation type="list" allowBlank="1" showInputMessage="1" showErrorMessage="1">
          <x14:formula1>
            <xm:f>[5]Listas!#REF!</xm:f>
          </x14:formula1>
          <xm:sqref>D7:K7</xm:sqref>
        </x14:dataValidation>
        <x14:dataValidation type="list" allowBlank="1" showInputMessage="1" showErrorMessage="1">
          <x14:formula1>
            <xm:f>[5]Listas!#REF!</xm:f>
          </x14:formula1>
          <xm:sqref>D9:K9</xm:sqref>
        </x14:dataValidation>
        <x14:dataValidation type="list" allowBlank="1" showInputMessage="1" showErrorMessage="1">
          <x14:formula1>
            <xm:f>[5]Listas!#REF!</xm:f>
          </x14:formula1>
          <xm:sqref>D13:K13</xm:sqref>
        </x14:dataValidation>
        <x14:dataValidation type="list" allowBlank="1" showInputMessage="1" showErrorMessage="1">
          <x14:formula1>
            <xm:f>[5]Listas!#REF!</xm:f>
          </x14:formula1>
          <xm:sqref>D15:K15</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09"/>
  <sheetViews>
    <sheetView topLeftCell="E28" zoomScale="110" zoomScaleNormal="110" workbookViewId="0">
      <selection activeCell="G36" sqref="G36:J36"/>
    </sheetView>
  </sheetViews>
  <sheetFormatPr baseColWidth="10" defaultColWidth="12.42578125" defaultRowHeight="15.75" x14ac:dyDescent="0.25"/>
  <cols>
    <col min="1" max="1" width="16.85546875" style="140" customWidth="1"/>
    <col min="2" max="2" width="14.140625" style="140" customWidth="1"/>
    <col min="3" max="3" width="3" style="140" customWidth="1"/>
    <col min="4" max="12" width="13.5703125" style="140" customWidth="1"/>
    <col min="13" max="13" width="6.140625" style="140" customWidth="1"/>
    <col min="14" max="33" width="12.42578125" style="139"/>
    <col min="34" max="16384" width="12.42578125" style="140"/>
  </cols>
  <sheetData>
    <row r="1" spans="1:14" ht="29.1" customHeight="1" x14ac:dyDescent="0.25">
      <c r="A1" s="320" t="s">
        <v>1</v>
      </c>
      <c r="B1" s="321"/>
      <c r="C1" s="321"/>
      <c r="D1" s="321"/>
      <c r="E1" s="321"/>
      <c r="F1" s="321"/>
      <c r="G1" s="321"/>
      <c r="H1" s="321"/>
      <c r="I1" s="321"/>
      <c r="J1" s="321"/>
      <c r="K1" s="321"/>
      <c r="L1" s="321"/>
      <c r="M1" s="322"/>
    </row>
    <row r="2" spans="1:14" ht="28.35" customHeight="1" x14ac:dyDescent="0.25">
      <c r="A2" s="323" t="s">
        <v>728</v>
      </c>
      <c r="B2" s="323"/>
      <c r="C2" s="323"/>
      <c r="D2" s="323"/>
      <c r="E2" s="323"/>
      <c r="F2" s="323"/>
      <c r="G2" s="323"/>
      <c r="H2" s="323"/>
      <c r="I2" s="323"/>
      <c r="J2" s="323"/>
      <c r="K2" s="323"/>
      <c r="L2" s="323"/>
      <c r="M2" s="323"/>
    </row>
    <row r="3" spans="1:14" ht="7.35" customHeight="1" x14ac:dyDescent="0.25">
      <c r="A3" s="324"/>
      <c r="B3" s="324"/>
      <c r="C3" s="324"/>
      <c r="D3" s="324"/>
      <c r="E3" s="324"/>
      <c r="F3" s="324"/>
      <c r="G3" s="324"/>
      <c r="H3" s="324"/>
      <c r="I3" s="324"/>
      <c r="J3" s="324"/>
      <c r="K3" s="324"/>
      <c r="L3" s="324"/>
      <c r="M3" s="324"/>
    </row>
    <row r="4" spans="1:14" x14ac:dyDescent="0.25">
      <c r="A4" s="325"/>
      <c r="B4" s="326"/>
      <c r="C4" s="326"/>
      <c r="D4" s="326"/>
      <c r="E4" s="326"/>
      <c r="F4" s="326"/>
      <c r="G4" s="326"/>
      <c r="H4" s="326"/>
      <c r="I4" s="326"/>
      <c r="J4" s="326"/>
      <c r="K4" s="326"/>
      <c r="L4" s="327"/>
      <c r="M4" s="328"/>
    </row>
    <row r="5" spans="1:14" ht="22.35" customHeight="1" x14ac:dyDescent="0.25">
      <c r="A5" s="117" t="s">
        <v>2</v>
      </c>
      <c r="B5" s="118"/>
      <c r="C5" s="136"/>
      <c r="D5" s="329">
        <v>8</v>
      </c>
      <c r="E5" s="117" t="s">
        <v>3</v>
      </c>
      <c r="G5" s="118"/>
      <c r="H5" s="118" t="s">
        <v>207</v>
      </c>
      <c r="I5" s="121" t="s">
        <v>209</v>
      </c>
      <c r="J5" s="120" t="s">
        <v>208</v>
      </c>
      <c r="K5" s="121"/>
      <c r="L5" s="129"/>
      <c r="M5" s="330"/>
    </row>
    <row r="6" spans="1:14" ht="6.6" customHeight="1" x14ac:dyDescent="0.25">
      <c r="A6" s="117"/>
      <c r="B6" s="118"/>
      <c r="C6" s="136"/>
      <c r="D6" s="331"/>
      <c r="E6" s="331"/>
      <c r="F6" s="331"/>
      <c r="G6" s="331"/>
      <c r="H6" s="331"/>
      <c r="I6" s="331"/>
      <c r="J6" s="331"/>
      <c r="K6" s="331"/>
      <c r="L6" s="331"/>
      <c r="M6" s="330"/>
    </row>
    <row r="7" spans="1:14" ht="22.35" customHeight="1" x14ac:dyDescent="0.25">
      <c r="A7" s="117" t="s">
        <v>4</v>
      </c>
      <c r="B7" s="118"/>
      <c r="C7" s="332"/>
      <c r="D7" s="333" t="s">
        <v>62</v>
      </c>
      <c r="E7" s="334"/>
      <c r="F7" s="334"/>
      <c r="G7" s="334"/>
      <c r="H7" s="334"/>
      <c r="I7" s="334"/>
      <c r="J7" s="334"/>
      <c r="K7" s="334"/>
      <c r="L7" s="335"/>
      <c r="M7" s="330"/>
    </row>
    <row r="8" spans="1:14" ht="6.6" customHeight="1" x14ac:dyDescent="0.25">
      <c r="A8" s="117"/>
      <c r="B8" s="118"/>
      <c r="C8" s="136"/>
      <c r="D8" s="336"/>
      <c r="E8" s="336"/>
      <c r="F8" s="336"/>
      <c r="G8" s="336"/>
      <c r="H8" s="336"/>
      <c r="I8" s="336"/>
      <c r="J8" s="336"/>
      <c r="K8" s="336"/>
      <c r="L8" s="336"/>
      <c r="M8" s="330"/>
    </row>
    <row r="9" spans="1:14" ht="22.35" customHeight="1" x14ac:dyDescent="0.25">
      <c r="A9" s="117" t="s">
        <v>6</v>
      </c>
      <c r="B9" s="118"/>
      <c r="C9" s="337"/>
      <c r="D9" s="333" t="s">
        <v>81</v>
      </c>
      <c r="E9" s="334"/>
      <c r="F9" s="334"/>
      <c r="G9" s="334"/>
      <c r="H9" s="334"/>
      <c r="I9" s="334"/>
      <c r="J9" s="334"/>
      <c r="K9" s="334"/>
      <c r="L9" s="335"/>
      <c r="M9" s="330"/>
    </row>
    <row r="10" spans="1:14" ht="6.6" customHeight="1" x14ac:dyDescent="0.25">
      <c r="A10" s="117"/>
      <c r="B10" s="118"/>
      <c r="C10" s="136"/>
      <c r="D10" s="336"/>
      <c r="E10" s="336"/>
      <c r="F10" s="336"/>
      <c r="G10" s="336"/>
      <c r="H10" s="336"/>
      <c r="I10" s="336"/>
      <c r="J10" s="336"/>
      <c r="K10" s="336"/>
      <c r="L10" s="336"/>
      <c r="M10" s="330"/>
    </row>
    <row r="11" spans="1:14" ht="22.35" customHeight="1" x14ac:dyDescent="0.25">
      <c r="A11" s="117" t="s">
        <v>8</v>
      </c>
      <c r="B11" s="118"/>
      <c r="C11" s="337"/>
      <c r="D11" s="333" t="s">
        <v>320</v>
      </c>
      <c r="E11" s="334"/>
      <c r="F11" s="334"/>
      <c r="G11" s="334"/>
      <c r="H11" s="334"/>
      <c r="I11" s="334"/>
      <c r="J11" s="334"/>
      <c r="K11" s="334"/>
      <c r="L11" s="335"/>
      <c r="M11" s="330"/>
      <c r="N11" s="139" t="s">
        <v>555</v>
      </c>
    </row>
    <row r="12" spans="1:14" ht="6.6" customHeight="1" x14ac:dyDescent="0.25">
      <c r="A12" s="117"/>
      <c r="B12" s="118"/>
      <c r="C12" s="136"/>
      <c r="D12" s="336"/>
      <c r="E12" s="336"/>
      <c r="F12" s="336"/>
      <c r="G12" s="336"/>
      <c r="H12" s="336"/>
      <c r="I12" s="336"/>
      <c r="J12" s="336"/>
      <c r="K12" s="336"/>
      <c r="L12" s="336"/>
      <c r="M12" s="330"/>
    </row>
    <row r="13" spans="1:14" ht="22.35" customHeight="1" x14ac:dyDescent="0.25">
      <c r="A13" s="117" t="s">
        <v>10</v>
      </c>
      <c r="B13" s="118"/>
      <c r="C13" s="337"/>
      <c r="D13" s="333" t="s">
        <v>64</v>
      </c>
      <c r="E13" s="334"/>
      <c r="F13" s="334"/>
      <c r="G13" s="334"/>
      <c r="H13" s="334"/>
      <c r="I13" s="334"/>
      <c r="J13" s="334"/>
      <c r="K13" s="334"/>
      <c r="L13" s="335"/>
      <c r="M13" s="330"/>
    </row>
    <row r="14" spans="1:14" ht="6.6" customHeight="1" x14ac:dyDescent="0.25">
      <c r="A14" s="117"/>
      <c r="B14" s="118"/>
      <c r="C14" s="136"/>
      <c r="D14" s="336"/>
      <c r="E14" s="336"/>
      <c r="F14" s="336"/>
      <c r="G14" s="336"/>
      <c r="H14" s="336"/>
      <c r="I14" s="336"/>
      <c r="J14" s="336"/>
      <c r="K14" s="336"/>
      <c r="L14" s="336"/>
      <c r="M14" s="330"/>
    </row>
    <row r="15" spans="1:14" ht="22.35" customHeight="1" x14ac:dyDescent="0.25">
      <c r="A15" s="117" t="s">
        <v>12</v>
      </c>
      <c r="B15" s="118"/>
      <c r="C15" s="337"/>
      <c r="D15" s="333" t="s">
        <v>65</v>
      </c>
      <c r="E15" s="334"/>
      <c r="F15" s="334"/>
      <c r="G15" s="334"/>
      <c r="H15" s="334"/>
      <c r="I15" s="334"/>
      <c r="J15" s="334"/>
      <c r="K15" s="334"/>
      <c r="L15" s="335"/>
      <c r="M15" s="338"/>
    </row>
    <row r="16" spans="1:14" ht="6.6" customHeight="1" x14ac:dyDescent="0.25">
      <c r="A16" s="117"/>
      <c r="B16" s="118"/>
      <c r="C16" s="136"/>
      <c r="D16" s="336"/>
      <c r="E16" s="336"/>
      <c r="F16" s="336"/>
      <c r="G16" s="336"/>
      <c r="H16" s="336"/>
      <c r="I16" s="336"/>
      <c r="J16" s="336"/>
      <c r="K16" s="336"/>
      <c r="L16" s="336"/>
      <c r="M16" s="330"/>
    </row>
    <row r="17" spans="1:13" ht="22.35" customHeight="1" x14ac:dyDescent="0.25">
      <c r="A17" s="117" t="s">
        <v>14</v>
      </c>
      <c r="B17" s="118"/>
      <c r="C17" s="337"/>
      <c r="D17" s="333" t="s">
        <v>39</v>
      </c>
      <c r="E17" s="334"/>
      <c r="F17" s="334"/>
      <c r="G17" s="334"/>
      <c r="H17" s="334"/>
      <c r="I17" s="334"/>
      <c r="J17" s="334"/>
      <c r="K17" s="334"/>
      <c r="L17" s="335"/>
      <c r="M17" s="338"/>
    </row>
    <row r="18" spans="1:13" ht="5.0999999999999996" customHeight="1" x14ac:dyDescent="0.25">
      <c r="A18" s="339"/>
      <c r="B18" s="340"/>
      <c r="C18" s="340"/>
      <c r="D18" s="340"/>
      <c r="E18" s="340"/>
      <c r="F18" s="341"/>
      <c r="G18" s="342"/>
      <c r="H18" s="342"/>
      <c r="I18" s="342"/>
      <c r="J18" s="340"/>
      <c r="K18" s="340"/>
      <c r="L18" s="341"/>
      <c r="M18" s="343"/>
    </row>
    <row r="19" spans="1:13" ht="30.6" customHeight="1" x14ac:dyDescent="0.25">
      <c r="A19" s="344" t="s">
        <v>460</v>
      </c>
      <c r="B19" s="344"/>
      <c r="C19" s="344"/>
      <c r="D19" s="344"/>
      <c r="E19" s="344"/>
      <c r="F19" s="344"/>
      <c r="G19" s="344"/>
      <c r="H19" s="344"/>
      <c r="I19" s="344"/>
      <c r="J19" s="344"/>
      <c r="K19" s="344"/>
      <c r="L19" s="344"/>
      <c r="M19" s="344"/>
    </row>
    <row r="20" spans="1:13" ht="65.25" customHeight="1" x14ac:dyDescent="0.25">
      <c r="A20" s="177" t="s">
        <v>16</v>
      </c>
      <c r="B20" s="178"/>
      <c r="C20" s="179"/>
      <c r="D20" s="180" t="s">
        <v>321</v>
      </c>
      <c r="E20" s="180"/>
      <c r="F20" s="180"/>
      <c r="G20" s="180"/>
      <c r="H20" s="180"/>
      <c r="I20" s="180"/>
      <c r="J20" s="180"/>
      <c r="K20" s="180"/>
      <c r="L20" s="180"/>
      <c r="M20" s="180"/>
    </row>
    <row r="21" spans="1:13" ht="282" customHeight="1" x14ac:dyDescent="0.25">
      <c r="A21" s="177" t="s">
        <v>0</v>
      </c>
      <c r="B21" s="178"/>
      <c r="C21" s="179"/>
      <c r="D21" s="180" t="s">
        <v>627</v>
      </c>
      <c r="E21" s="180"/>
      <c r="F21" s="180"/>
      <c r="G21" s="180"/>
      <c r="H21" s="180"/>
      <c r="I21" s="180"/>
      <c r="J21" s="180"/>
      <c r="K21" s="180"/>
      <c r="L21" s="180"/>
      <c r="M21" s="180"/>
    </row>
    <row r="22" spans="1:13" ht="46.35" customHeight="1" x14ac:dyDescent="0.25">
      <c r="A22" s="177" t="s">
        <v>17</v>
      </c>
      <c r="B22" s="178"/>
      <c r="C22" s="179"/>
      <c r="D22" s="180" t="s">
        <v>322</v>
      </c>
      <c r="E22" s="180"/>
      <c r="F22" s="180"/>
      <c r="G22" s="180"/>
      <c r="H22" s="180"/>
      <c r="I22" s="180"/>
      <c r="J22" s="180"/>
      <c r="K22" s="180"/>
      <c r="L22" s="180"/>
      <c r="M22" s="180"/>
    </row>
    <row r="23" spans="1:13" ht="70.7" customHeight="1" x14ac:dyDescent="0.25">
      <c r="A23" s="177" t="s">
        <v>18</v>
      </c>
      <c r="B23" s="178"/>
      <c r="C23" s="179"/>
      <c r="D23" s="180" t="s">
        <v>635</v>
      </c>
      <c r="E23" s="180"/>
      <c r="F23" s="180"/>
      <c r="G23" s="180"/>
      <c r="H23" s="180"/>
      <c r="I23" s="180"/>
      <c r="J23" s="180"/>
      <c r="K23" s="180"/>
      <c r="L23" s="180"/>
      <c r="M23" s="180"/>
    </row>
    <row r="24" spans="1:13" ht="68.45" customHeight="1" x14ac:dyDescent="0.25">
      <c r="A24" s="177" t="s">
        <v>19</v>
      </c>
      <c r="B24" s="178"/>
      <c r="C24" s="179"/>
      <c r="D24" s="180" t="s">
        <v>323</v>
      </c>
      <c r="E24" s="180"/>
      <c r="F24" s="180"/>
      <c r="G24" s="180"/>
      <c r="H24" s="180"/>
      <c r="I24" s="180"/>
      <c r="J24" s="180"/>
      <c r="K24" s="180"/>
      <c r="L24" s="180"/>
      <c r="M24" s="180"/>
    </row>
    <row r="25" spans="1:13" ht="107.25" customHeight="1" x14ac:dyDescent="0.25">
      <c r="A25" s="177" t="s">
        <v>20</v>
      </c>
      <c r="B25" s="178"/>
      <c r="C25" s="179"/>
      <c r="D25" s="180" t="s">
        <v>324</v>
      </c>
      <c r="E25" s="180"/>
      <c r="F25" s="180"/>
      <c r="G25" s="180"/>
      <c r="H25" s="180"/>
      <c r="I25" s="180"/>
      <c r="J25" s="180"/>
      <c r="K25" s="180"/>
      <c r="L25" s="180"/>
      <c r="M25" s="180"/>
    </row>
    <row r="26" spans="1:13" ht="156" customHeight="1" x14ac:dyDescent="0.25">
      <c r="A26" s="177" t="s">
        <v>21</v>
      </c>
      <c r="B26" s="178"/>
      <c r="C26" s="179"/>
      <c r="D26" s="180" t="s">
        <v>737</v>
      </c>
      <c r="E26" s="180"/>
      <c r="F26" s="180"/>
      <c r="G26" s="180"/>
      <c r="H26" s="180"/>
      <c r="I26" s="180"/>
      <c r="J26" s="180"/>
      <c r="K26" s="180"/>
      <c r="L26" s="180"/>
      <c r="M26" s="180"/>
    </row>
    <row r="27" spans="1:13" ht="17.45" customHeight="1" x14ac:dyDescent="0.25">
      <c r="A27" s="195" t="s">
        <v>22</v>
      </c>
      <c r="B27" s="196"/>
      <c r="C27" s="197"/>
      <c r="D27" s="201" t="s">
        <v>23</v>
      </c>
      <c r="E27" s="201"/>
      <c r="F27" s="201"/>
      <c r="G27" s="201" t="s">
        <v>24</v>
      </c>
      <c r="H27" s="201"/>
      <c r="I27" s="201"/>
      <c r="J27" s="201"/>
      <c r="K27" s="201" t="s">
        <v>25</v>
      </c>
      <c r="L27" s="201"/>
      <c r="M27" s="201"/>
    </row>
    <row r="28" spans="1:13" ht="111" customHeight="1" x14ac:dyDescent="0.25">
      <c r="A28" s="198"/>
      <c r="B28" s="199"/>
      <c r="C28" s="200"/>
      <c r="D28" s="180" t="s">
        <v>558</v>
      </c>
      <c r="E28" s="180"/>
      <c r="F28" s="180"/>
      <c r="G28" s="180" t="s">
        <v>559</v>
      </c>
      <c r="H28" s="180"/>
      <c r="I28" s="180"/>
      <c r="J28" s="180"/>
      <c r="K28" s="180" t="s">
        <v>557</v>
      </c>
      <c r="L28" s="180"/>
      <c r="M28" s="180"/>
    </row>
    <row r="29" spans="1:13" ht="17.45" customHeight="1" x14ac:dyDescent="0.25">
      <c r="A29" s="195" t="s">
        <v>26</v>
      </c>
      <c r="B29" s="196"/>
      <c r="C29" s="197"/>
      <c r="D29" s="201"/>
      <c r="E29" s="201"/>
      <c r="F29" s="201"/>
      <c r="G29" s="201" t="s">
        <v>67</v>
      </c>
      <c r="H29" s="201"/>
      <c r="I29" s="201"/>
      <c r="J29" s="201"/>
      <c r="K29" s="201" t="s">
        <v>228</v>
      </c>
      <c r="L29" s="201"/>
      <c r="M29" s="201"/>
    </row>
    <row r="30" spans="1:13" ht="45.75" customHeight="1" x14ac:dyDescent="0.25">
      <c r="A30" s="198"/>
      <c r="B30" s="199"/>
      <c r="C30" s="200"/>
      <c r="D30" s="225">
        <v>8099999700</v>
      </c>
      <c r="E30" s="225">
        <v>13299999500</v>
      </c>
      <c r="F30" s="225">
        <v>19799999250</v>
      </c>
      <c r="G30" s="226">
        <v>13299999500</v>
      </c>
      <c r="H30" s="227">
        <v>13299999500</v>
      </c>
      <c r="I30" s="227">
        <v>13299999500</v>
      </c>
      <c r="J30" s="228">
        <v>13299999500</v>
      </c>
      <c r="K30" s="225">
        <v>19799999250</v>
      </c>
      <c r="L30" s="225">
        <v>19799999250</v>
      </c>
      <c r="M30" s="225">
        <v>19799999250</v>
      </c>
    </row>
    <row r="31" spans="1:13" ht="17.45" customHeight="1" x14ac:dyDescent="0.25">
      <c r="A31" s="195" t="s">
        <v>223</v>
      </c>
      <c r="B31" s="196"/>
      <c r="C31" s="197"/>
      <c r="D31" s="201" t="s">
        <v>42</v>
      </c>
      <c r="E31" s="201"/>
      <c r="F31" s="201"/>
      <c r="G31" s="201" t="s">
        <v>43</v>
      </c>
      <c r="H31" s="201"/>
      <c r="I31" s="201"/>
      <c r="J31" s="201"/>
      <c r="K31" s="201" t="s">
        <v>44</v>
      </c>
      <c r="L31" s="201"/>
      <c r="M31" s="201"/>
    </row>
    <row r="32" spans="1:13" ht="176.25" customHeight="1" x14ac:dyDescent="0.25">
      <c r="A32" s="198"/>
      <c r="B32" s="199"/>
      <c r="C32" s="200"/>
      <c r="D32" s="180" t="s">
        <v>325</v>
      </c>
      <c r="E32" s="180"/>
      <c r="F32" s="180"/>
      <c r="G32" s="180" t="s">
        <v>326</v>
      </c>
      <c r="H32" s="180"/>
      <c r="I32" s="180"/>
      <c r="J32" s="180"/>
      <c r="K32" s="180" t="s">
        <v>556</v>
      </c>
      <c r="L32" s="180"/>
      <c r="M32" s="180"/>
    </row>
    <row r="33" spans="1:13" ht="69.75" customHeight="1" x14ac:dyDescent="0.25">
      <c r="A33" s="177" t="s">
        <v>28</v>
      </c>
      <c r="B33" s="178"/>
      <c r="C33" s="179"/>
      <c r="D33" s="202" t="s">
        <v>327</v>
      </c>
      <c r="E33" s="203"/>
      <c r="F33" s="203"/>
      <c r="G33" s="203"/>
      <c r="H33" s="203"/>
      <c r="I33" s="203"/>
      <c r="J33" s="203"/>
      <c r="K33" s="203"/>
      <c r="L33" s="203"/>
      <c r="M33" s="204"/>
    </row>
    <row r="34" spans="1:13" ht="46.35" customHeight="1" x14ac:dyDescent="0.25">
      <c r="A34" s="195" t="s">
        <v>29</v>
      </c>
      <c r="B34" s="196"/>
      <c r="C34" s="197"/>
      <c r="D34" s="202" t="s">
        <v>328</v>
      </c>
      <c r="E34" s="203"/>
      <c r="F34" s="203"/>
      <c r="G34" s="203"/>
      <c r="H34" s="203"/>
      <c r="I34" s="203"/>
      <c r="J34" s="203"/>
      <c r="K34" s="203"/>
      <c r="L34" s="203"/>
      <c r="M34" s="204"/>
    </row>
    <row r="35" spans="1:13" ht="17.45" customHeight="1" x14ac:dyDescent="0.25">
      <c r="A35" s="195" t="s">
        <v>47</v>
      </c>
      <c r="B35" s="196"/>
      <c r="C35" s="197"/>
      <c r="D35" s="201" t="s">
        <v>23</v>
      </c>
      <c r="E35" s="201"/>
      <c r="F35" s="201"/>
      <c r="G35" s="201" t="s">
        <v>67</v>
      </c>
      <c r="H35" s="201"/>
      <c r="I35" s="201"/>
      <c r="J35" s="201"/>
      <c r="K35" s="201" t="s">
        <v>228</v>
      </c>
      <c r="L35" s="201"/>
      <c r="M35" s="201"/>
    </row>
    <row r="36" spans="1:13" ht="72" customHeight="1" x14ac:dyDescent="0.25">
      <c r="A36" s="198"/>
      <c r="B36" s="199"/>
      <c r="C36" s="200"/>
      <c r="D36" s="202" t="s">
        <v>717</v>
      </c>
      <c r="E36" s="203"/>
      <c r="F36" s="204"/>
      <c r="G36" s="202" t="s">
        <v>718</v>
      </c>
      <c r="H36" s="203"/>
      <c r="I36" s="203"/>
      <c r="J36" s="204"/>
      <c r="K36" s="202" t="s">
        <v>719</v>
      </c>
      <c r="L36" s="203"/>
      <c r="M36" s="204"/>
    </row>
    <row r="37" spans="1:13" ht="17.45" customHeight="1" x14ac:dyDescent="0.25">
      <c r="A37" s="195" t="s">
        <v>30</v>
      </c>
      <c r="B37" s="196"/>
      <c r="C37" s="197"/>
      <c r="D37" s="205" t="s">
        <v>31</v>
      </c>
      <c r="E37" s="206"/>
      <c r="F37" s="206"/>
      <c r="G37" s="206"/>
      <c r="H37" s="207"/>
      <c r="I37" s="205" t="s">
        <v>32</v>
      </c>
      <c r="J37" s="206"/>
      <c r="K37" s="206"/>
      <c r="L37" s="206"/>
      <c r="M37" s="207"/>
    </row>
    <row r="38" spans="1:13" ht="154.5" customHeight="1" x14ac:dyDescent="0.25">
      <c r="A38" s="198"/>
      <c r="B38" s="199"/>
      <c r="C38" s="200"/>
      <c r="D38" s="202" t="s">
        <v>329</v>
      </c>
      <c r="E38" s="203"/>
      <c r="F38" s="203"/>
      <c r="G38" s="203"/>
      <c r="H38" s="204"/>
      <c r="I38" s="202" t="s">
        <v>330</v>
      </c>
      <c r="J38" s="203"/>
      <c r="K38" s="203"/>
      <c r="L38" s="203"/>
      <c r="M38" s="204"/>
    </row>
    <row r="39" spans="1:13" ht="46.35" customHeight="1" x14ac:dyDescent="0.25">
      <c r="A39" s="177" t="s">
        <v>33</v>
      </c>
      <c r="B39" s="178"/>
      <c r="C39" s="179"/>
      <c r="D39" s="202" t="s">
        <v>331</v>
      </c>
      <c r="E39" s="203"/>
      <c r="F39" s="203"/>
      <c r="G39" s="203"/>
      <c r="H39" s="203"/>
      <c r="I39" s="203"/>
      <c r="J39" s="203"/>
      <c r="K39" s="203"/>
      <c r="L39" s="203"/>
      <c r="M39" s="204"/>
    </row>
    <row r="40" spans="1:13" ht="46.35" customHeight="1" x14ac:dyDescent="0.25">
      <c r="A40" s="177" t="s">
        <v>35</v>
      </c>
      <c r="B40" s="178"/>
      <c r="C40" s="179"/>
      <c r="D40" s="180" t="s">
        <v>332</v>
      </c>
      <c r="E40" s="180"/>
      <c r="F40" s="180"/>
      <c r="G40" s="180"/>
      <c r="H40" s="180"/>
      <c r="I40" s="180"/>
      <c r="J40" s="180"/>
      <c r="K40" s="180"/>
      <c r="L40" s="180"/>
      <c r="M40" s="180"/>
    </row>
    <row r="41" spans="1:13" s="139" customFormat="1" ht="105.75" customHeight="1" x14ac:dyDescent="0.25">
      <c r="A41" s="177" t="s">
        <v>36</v>
      </c>
      <c r="B41" s="178"/>
      <c r="C41" s="179"/>
      <c r="D41" s="202" t="s">
        <v>333</v>
      </c>
      <c r="E41" s="203"/>
      <c r="F41" s="203"/>
      <c r="G41" s="203"/>
      <c r="H41" s="203"/>
      <c r="I41" s="203"/>
      <c r="J41" s="203"/>
      <c r="K41" s="203"/>
      <c r="L41" s="203"/>
      <c r="M41" s="204"/>
    </row>
    <row r="42" spans="1:13" s="139" customFormat="1" x14ac:dyDescent="0.25"/>
    <row r="43" spans="1:13" s="139" customFormat="1" x14ac:dyDescent="0.25"/>
    <row r="44" spans="1:13" s="139" customFormat="1" x14ac:dyDescent="0.25"/>
    <row r="45" spans="1:13" s="139" customFormat="1" x14ac:dyDescent="0.25"/>
    <row r="46" spans="1:13" s="139" customFormat="1" x14ac:dyDescent="0.25"/>
    <row r="47" spans="1:13" s="139" customFormat="1" x14ac:dyDescent="0.25"/>
    <row r="48" spans="1:13" s="139" customFormat="1" x14ac:dyDescent="0.25"/>
    <row r="49" s="139" customFormat="1" x14ac:dyDescent="0.25"/>
    <row r="50" s="139" customFormat="1" x14ac:dyDescent="0.25"/>
    <row r="51" s="139" customFormat="1" x14ac:dyDescent="0.25"/>
    <row r="52" s="139" customFormat="1" x14ac:dyDescent="0.25"/>
    <row r="53" s="139" customFormat="1" x14ac:dyDescent="0.25"/>
    <row r="54" s="139" customFormat="1" x14ac:dyDescent="0.25"/>
    <row r="55" s="139" customFormat="1" x14ac:dyDescent="0.25"/>
    <row r="56" s="139" customFormat="1" x14ac:dyDescent="0.25"/>
    <row r="57" s="139" customFormat="1" x14ac:dyDescent="0.25"/>
    <row r="58" s="139" customFormat="1" x14ac:dyDescent="0.25"/>
    <row r="59" s="139" customFormat="1" x14ac:dyDescent="0.25"/>
    <row r="60" s="139" customFormat="1" x14ac:dyDescent="0.25"/>
    <row r="61" s="139" customFormat="1" x14ac:dyDescent="0.25"/>
    <row r="62" s="139" customFormat="1" x14ac:dyDescent="0.25"/>
    <row r="63" s="139" customFormat="1" x14ac:dyDescent="0.25"/>
    <row r="64" s="139" customFormat="1" x14ac:dyDescent="0.25"/>
    <row r="65" s="139" customFormat="1" x14ac:dyDescent="0.25"/>
    <row r="66" s="139" customFormat="1" x14ac:dyDescent="0.25"/>
    <row r="67" s="139" customFormat="1" x14ac:dyDescent="0.25"/>
    <row r="68" s="139" customFormat="1" x14ac:dyDescent="0.25"/>
    <row r="69" s="139" customFormat="1" x14ac:dyDescent="0.25"/>
    <row r="70" s="139" customFormat="1" x14ac:dyDescent="0.25"/>
    <row r="71" s="139" customFormat="1" x14ac:dyDescent="0.25"/>
    <row r="72" s="139" customFormat="1" x14ac:dyDescent="0.25"/>
    <row r="73" s="139" customFormat="1" x14ac:dyDescent="0.25"/>
    <row r="74" s="139" customFormat="1" x14ac:dyDescent="0.25"/>
    <row r="75" s="139" customFormat="1" x14ac:dyDescent="0.25"/>
    <row r="76" s="139" customFormat="1" x14ac:dyDescent="0.25"/>
    <row r="77" s="139" customFormat="1" x14ac:dyDescent="0.25"/>
    <row r="78" s="139" customFormat="1" x14ac:dyDescent="0.25"/>
    <row r="79" s="139" customFormat="1" x14ac:dyDescent="0.25"/>
    <row r="80" s="139" customFormat="1" x14ac:dyDescent="0.25"/>
    <row r="81" s="139" customFormat="1" x14ac:dyDescent="0.25"/>
    <row r="82" s="139" customFormat="1" x14ac:dyDescent="0.25"/>
    <row r="83" s="139" customFormat="1" x14ac:dyDescent="0.25"/>
    <row r="84" s="139" customFormat="1" x14ac:dyDescent="0.25"/>
    <row r="85" s="139" customFormat="1" x14ac:dyDescent="0.25"/>
    <row r="86" s="139" customFormat="1" x14ac:dyDescent="0.25"/>
    <row r="87" s="139" customFormat="1" x14ac:dyDescent="0.25"/>
    <row r="88" s="139" customFormat="1" x14ac:dyDescent="0.25"/>
    <row r="89" s="139" customFormat="1" x14ac:dyDescent="0.25"/>
    <row r="90" s="139" customFormat="1" x14ac:dyDescent="0.25"/>
    <row r="91" s="139" customFormat="1" x14ac:dyDescent="0.25"/>
    <row r="92" s="139" customFormat="1" x14ac:dyDescent="0.25"/>
    <row r="93" s="139" customFormat="1" x14ac:dyDescent="0.25"/>
    <row r="94" s="139" customFormat="1" x14ac:dyDescent="0.25"/>
    <row r="95" s="139" customFormat="1" x14ac:dyDescent="0.25"/>
    <row r="96" s="139" customFormat="1" x14ac:dyDescent="0.25"/>
    <row r="97" s="139" customFormat="1" x14ac:dyDescent="0.25"/>
    <row r="98" s="139" customFormat="1" x14ac:dyDescent="0.25"/>
    <row r="99" s="139" customFormat="1" x14ac:dyDescent="0.25"/>
    <row r="100" s="139" customFormat="1" x14ac:dyDescent="0.25"/>
    <row r="101" s="139" customFormat="1" x14ac:dyDescent="0.25"/>
    <row r="102" s="139" customFormat="1" x14ac:dyDescent="0.25"/>
    <row r="103" s="139" customFormat="1" x14ac:dyDescent="0.25"/>
    <row r="104" s="139" customFormat="1" x14ac:dyDescent="0.25"/>
    <row r="105" s="139" customFormat="1" x14ac:dyDescent="0.25"/>
    <row r="106" s="139" customFormat="1" x14ac:dyDescent="0.25"/>
    <row r="107" s="139" customFormat="1" x14ac:dyDescent="0.25"/>
    <row r="108" s="139" customFormat="1" x14ac:dyDescent="0.25"/>
    <row r="109" s="139" customFormat="1" x14ac:dyDescent="0.25"/>
    <row r="110" s="139" customFormat="1" x14ac:dyDescent="0.25"/>
    <row r="111" s="139" customFormat="1" x14ac:dyDescent="0.25"/>
    <row r="112" s="139" customFormat="1" x14ac:dyDescent="0.25"/>
    <row r="113" s="139" customFormat="1" x14ac:dyDescent="0.25"/>
    <row r="114" s="139" customFormat="1" x14ac:dyDescent="0.25"/>
    <row r="115" s="139" customFormat="1" x14ac:dyDescent="0.25"/>
    <row r="116" s="139" customFormat="1" x14ac:dyDescent="0.25"/>
    <row r="117" s="139" customFormat="1" x14ac:dyDescent="0.25"/>
    <row r="118" s="139" customFormat="1" x14ac:dyDescent="0.25"/>
    <row r="119" s="139" customFormat="1" x14ac:dyDescent="0.25"/>
    <row r="120" s="139" customFormat="1" x14ac:dyDescent="0.25"/>
    <row r="121" s="139" customFormat="1" x14ac:dyDescent="0.25"/>
    <row r="122" s="139" customFormat="1" x14ac:dyDescent="0.25"/>
    <row r="123" s="139" customFormat="1" x14ac:dyDescent="0.25"/>
    <row r="124" s="139" customFormat="1" x14ac:dyDescent="0.25"/>
    <row r="125" s="139" customFormat="1" x14ac:dyDescent="0.25"/>
    <row r="126" s="139" customFormat="1" x14ac:dyDescent="0.25"/>
    <row r="127" s="139" customFormat="1" x14ac:dyDescent="0.25"/>
    <row r="128" s="139" customFormat="1" x14ac:dyDescent="0.25"/>
    <row r="129" s="139" customFormat="1" x14ac:dyDescent="0.25"/>
    <row r="130" s="139" customFormat="1" x14ac:dyDescent="0.25"/>
    <row r="131" s="139" customFormat="1" x14ac:dyDescent="0.25"/>
    <row r="132" s="139" customFormat="1" x14ac:dyDescent="0.25"/>
    <row r="133" s="139" customFormat="1" x14ac:dyDescent="0.25"/>
    <row r="134" s="139" customFormat="1" x14ac:dyDescent="0.25"/>
    <row r="135" s="139" customFormat="1" x14ac:dyDescent="0.25"/>
    <row r="136" s="139" customFormat="1" x14ac:dyDescent="0.25"/>
    <row r="137" s="139" customFormat="1" x14ac:dyDescent="0.25"/>
    <row r="138" s="139" customFormat="1" x14ac:dyDescent="0.25"/>
    <row r="139" s="139" customFormat="1" x14ac:dyDescent="0.25"/>
    <row r="140" s="139" customFormat="1" x14ac:dyDescent="0.25"/>
    <row r="141" s="139" customFormat="1" x14ac:dyDescent="0.25"/>
    <row r="142" s="139" customFormat="1" x14ac:dyDescent="0.25"/>
    <row r="143" s="139" customFormat="1" x14ac:dyDescent="0.25"/>
    <row r="144" s="139" customFormat="1" x14ac:dyDescent="0.25"/>
    <row r="145" s="139" customFormat="1" x14ac:dyDescent="0.25"/>
    <row r="146" s="139" customFormat="1" x14ac:dyDescent="0.25"/>
    <row r="147" s="139" customFormat="1" x14ac:dyDescent="0.25"/>
    <row r="148" s="139" customFormat="1" x14ac:dyDescent="0.25"/>
    <row r="149" s="139" customFormat="1" x14ac:dyDescent="0.25"/>
    <row r="150" s="139" customFormat="1" x14ac:dyDescent="0.25"/>
    <row r="151" s="139" customFormat="1" x14ac:dyDescent="0.25"/>
    <row r="152" s="139" customFormat="1" x14ac:dyDescent="0.25"/>
    <row r="153" s="139" customFormat="1" x14ac:dyDescent="0.25"/>
    <row r="154" s="139" customFormat="1" x14ac:dyDescent="0.25"/>
    <row r="155" s="139" customFormat="1" x14ac:dyDescent="0.25"/>
    <row r="156" s="139" customFormat="1" x14ac:dyDescent="0.25"/>
    <row r="157" s="139" customFormat="1" x14ac:dyDescent="0.25"/>
    <row r="158" s="139" customFormat="1" x14ac:dyDescent="0.25"/>
    <row r="159" s="139" customFormat="1" x14ac:dyDescent="0.25"/>
    <row r="160" s="139" customFormat="1" x14ac:dyDescent="0.25"/>
    <row r="161" s="139" customFormat="1" x14ac:dyDescent="0.25"/>
    <row r="162" s="139" customFormat="1" x14ac:dyDescent="0.25"/>
    <row r="163" s="139" customFormat="1" x14ac:dyDescent="0.25"/>
    <row r="164" s="139" customFormat="1" x14ac:dyDescent="0.25"/>
    <row r="165" s="139" customFormat="1" x14ac:dyDescent="0.25"/>
    <row r="166" s="139" customFormat="1" x14ac:dyDescent="0.25"/>
    <row r="167" s="139" customFormat="1" x14ac:dyDescent="0.25"/>
    <row r="168" s="139" customFormat="1" x14ac:dyDescent="0.25"/>
    <row r="169" s="139" customFormat="1" x14ac:dyDescent="0.25"/>
    <row r="170" s="139" customFormat="1" x14ac:dyDescent="0.25"/>
    <row r="171" s="139" customFormat="1" x14ac:dyDescent="0.25"/>
    <row r="172" s="139" customFormat="1" x14ac:dyDescent="0.25"/>
    <row r="173" s="139" customFormat="1" x14ac:dyDescent="0.25"/>
    <row r="174" s="139" customFormat="1" x14ac:dyDescent="0.25"/>
    <row r="175" s="139" customFormat="1" x14ac:dyDescent="0.25"/>
    <row r="176" s="139" customFormat="1" x14ac:dyDescent="0.25"/>
    <row r="177" s="139" customFormat="1" x14ac:dyDescent="0.25"/>
    <row r="178" s="139" customFormat="1" x14ac:dyDescent="0.25"/>
    <row r="179" s="139" customFormat="1" x14ac:dyDescent="0.25"/>
    <row r="180" s="139" customFormat="1" x14ac:dyDescent="0.25"/>
    <row r="181" s="139" customFormat="1" x14ac:dyDescent="0.25"/>
    <row r="182" s="139" customFormat="1" x14ac:dyDescent="0.25"/>
    <row r="183" s="139" customFormat="1" x14ac:dyDescent="0.25"/>
    <row r="184" s="139" customFormat="1" x14ac:dyDescent="0.25"/>
    <row r="185" s="139" customFormat="1" x14ac:dyDescent="0.25"/>
    <row r="186" s="139" customFormat="1" x14ac:dyDescent="0.25"/>
    <row r="187" s="139" customFormat="1" x14ac:dyDescent="0.25"/>
    <row r="188" s="139" customFormat="1" x14ac:dyDescent="0.25"/>
    <row r="189" s="139" customFormat="1" x14ac:dyDescent="0.25"/>
    <row r="190" s="139" customFormat="1" x14ac:dyDescent="0.25"/>
    <row r="191" s="139" customFormat="1" x14ac:dyDescent="0.25"/>
    <row r="192" s="139" customFormat="1" x14ac:dyDescent="0.25"/>
    <row r="193" s="139" customFormat="1" x14ac:dyDescent="0.25"/>
    <row r="194" s="139" customFormat="1" x14ac:dyDescent="0.25"/>
    <row r="195" s="139" customFormat="1" x14ac:dyDescent="0.25"/>
    <row r="196" s="139" customFormat="1" x14ac:dyDescent="0.25"/>
    <row r="197" s="139" customFormat="1" x14ac:dyDescent="0.25"/>
    <row r="198" s="139" customFormat="1" x14ac:dyDescent="0.25"/>
    <row r="199" s="139" customFormat="1" x14ac:dyDescent="0.25"/>
    <row r="200" s="139" customFormat="1" x14ac:dyDescent="0.25"/>
    <row r="201" s="139" customFormat="1" x14ac:dyDescent="0.25"/>
    <row r="202" s="139" customFormat="1" x14ac:dyDescent="0.25"/>
    <row r="203" s="139" customFormat="1" x14ac:dyDescent="0.25"/>
    <row r="204" s="139" customFormat="1" x14ac:dyDescent="0.25"/>
    <row r="205" s="139" customFormat="1" x14ac:dyDescent="0.25"/>
    <row r="206" s="139" customFormat="1" x14ac:dyDescent="0.25"/>
    <row r="207" s="139" customFormat="1" x14ac:dyDescent="0.25"/>
    <row r="208" s="139" customFormat="1" x14ac:dyDescent="0.25"/>
    <row r="209" s="139" customFormat="1" ht="14.45" customHeight="1" x14ac:dyDescent="0.25"/>
  </sheetData>
  <mergeCells count="68">
    <mergeCell ref="A41:C41"/>
    <mergeCell ref="D41:M41"/>
    <mergeCell ref="K36:M36"/>
    <mergeCell ref="A37:C38"/>
    <mergeCell ref="D37:H37"/>
    <mergeCell ref="D38:H38"/>
    <mergeCell ref="I37:M37"/>
    <mergeCell ref="I38:M38"/>
    <mergeCell ref="A39:C39"/>
    <mergeCell ref="D39:M39"/>
    <mergeCell ref="A40:C40"/>
    <mergeCell ref="D40:M40"/>
    <mergeCell ref="A33:C33"/>
    <mergeCell ref="D33:M33"/>
    <mergeCell ref="A34:C34"/>
    <mergeCell ref="D34:M34"/>
    <mergeCell ref="A35:C36"/>
    <mergeCell ref="D35:F35"/>
    <mergeCell ref="G35:J35"/>
    <mergeCell ref="K35:M35"/>
    <mergeCell ref="D36:F36"/>
    <mergeCell ref="G36:J36"/>
    <mergeCell ref="A31:C32"/>
    <mergeCell ref="D31:F31"/>
    <mergeCell ref="G31:J31"/>
    <mergeCell ref="K31:M31"/>
    <mergeCell ref="D32:F32"/>
    <mergeCell ref="G32:J32"/>
    <mergeCell ref="K32:M32"/>
    <mergeCell ref="A29:C30"/>
    <mergeCell ref="D29:F29"/>
    <mergeCell ref="G29:J29"/>
    <mergeCell ref="K29:M29"/>
    <mergeCell ref="D30:F30"/>
    <mergeCell ref="G30:J30"/>
    <mergeCell ref="K30:M30"/>
    <mergeCell ref="A27:C28"/>
    <mergeCell ref="D27:F27"/>
    <mergeCell ref="G27:J27"/>
    <mergeCell ref="K27:M27"/>
    <mergeCell ref="D28:F28"/>
    <mergeCell ref="G28:J28"/>
    <mergeCell ref="K28:M28"/>
    <mergeCell ref="A24:C24"/>
    <mergeCell ref="D24:M24"/>
    <mergeCell ref="A25:C25"/>
    <mergeCell ref="D25:M25"/>
    <mergeCell ref="A26:C26"/>
    <mergeCell ref="D26:M26"/>
    <mergeCell ref="A21:C21"/>
    <mergeCell ref="D21:M21"/>
    <mergeCell ref="A22:C22"/>
    <mergeCell ref="D22:M22"/>
    <mergeCell ref="A23:C23"/>
    <mergeCell ref="D23:M23"/>
    <mergeCell ref="A20:C20"/>
    <mergeCell ref="D20:M20"/>
    <mergeCell ref="A1:M1"/>
    <mergeCell ref="A2:M2"/>
    <mergeCell ref="A3:M3"/>
    <mergeCell ref="A4:K4"/>
    <mergeCell ref="D7:L7"/>
    <mergeCell ref="D9:L9"/>
    <mergeCell ref="D11:L11"/>
    <mergeCell ref="D13:L13"/>
    <mergeCell ref="D15:L15"/>
    <mergeCell ref="D17:L17"/>
    <mergeCell ref="A19:M19"/>
  </mergeCells>
  <dataValidations count="1">
    <dataValidation type="list" allowBlank="1" showInputMessage="1" showErrorMessage="1" sqref="L17">
      <formula1>Sectores</formula1>
    </dataValidation>
  </dataValidation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[6]Listas!#REF!</xm:f>
          </x14:formula1>
          <xm:sqref>D15:L15 D13:L13 D9:L9 D7:L7 D11:L11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22</vt:i4>
      </vt:variant>
      <vt:variant>
        <vt:lpstr>Rangos con nombre</vt:lpstr>
      </vt:variant>
      <vt:variant>
        <vt:i4>2</vt:i4>
      </vt:variant>
    </vt:vector>
  </HeadingPairs>
  <TitlesOfParts>
    <vt:vector size="24" baseType="lpstr">
      <vt:lpstr>PORTADA</vt:lpstr>
      <vt:lpstr>Medida 1</vt:lpstr>
      <vt:lpstr>Medida 2</vt:lpstr>
      <vt:lpstr>Medida 3</vt:lpstr>
      <vt:lpstr>Medida 4</vt:lpstr>
      <vt:lpstr>Medida 5</vt:lpstr>
      <vt:lpstr>Medida 6</vt:lpstr>
      <vt:lpstr>Medida 7</vt:lpstr>
      <vt:lpstr>Medida 8</vt:lpstr>
      <vt:lpstr>Medida 9</vt:lpstr>
      <vt:lpstr>Medida 10</vt:lpstr>
      <vt:lpstr>Medida 11</vt:lpstr>
      <vt:lpstr>Medida 12</vt:lpstr>
      <vt:lpstr>Medida 13</vt:lpstr>
      <vt:lpstr>Medida 14</vt:lpstr>
      <vt:lpstr>Medida 15</vt:lpstr>
      <vt:lpstr>Medida 16</vt:lpstr>
      <vt:lpstr>Medida 17</vt:lpstr>
      <vt:lpstr>Medida 18</vt:lpstr>
      <vt:lpstr>Medida 19</vt:lpstr>
      <vt:lpstr>Medida 20</vt:lpstr>
      <vt:lpstr>Cálculos</vt:lpstr>
      <vt:lpstr>'Medida 1'!Área_de_impresión</vt:lpstr>
      <vt:lpstr>'Medida 1'!Títulos_a_imprimir</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Ximena Rojas G.</dc:creator>
  <cp:lastModifiedBy>Maria Teresa</cp:lastModifiedBy>
  <dcterms:created xsi:type="dcterms:W3CDTF">2016-09-22T17:23:55Z</dcterms:created>
  <dcterms:modified xsi:type="dcterms:W3CDTF">2016-12-12T05:02:15Z</dcterms:modified>
</cp:coreProperties>
</file>